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8"/>
  <workbookPr/>
  <mc:AlternateContent xmlns:mc="http://schemas.openxmlformats.org/markup-compatibility/2006">
    <mc:Choice Requires="x15">
      <x15ac:absPath xmlns:x15ac="http://schemas.microsoft.com/office/spreadsheetml/2010/11/ac" url="U:\DPLAN\5. DISERV\Planilha de custos MODELO\"/>
    </mc:Choice>
  </mc:AlternateContent>
  <xr:revisionPtr revIDLastSave="0" documentId="11_AF832B06641C90341073044469253202BBA9F5DF" xr6:coauthVersionLast="47" xr6:coauthVersionMax="47" xr10:uidLastSave="{00000000-0000-0000-0000-000000000000}"/>
  <bookViews>
    <workbookView xWindow="-105" yWindow="-105" windowWidth="19305" windowHeight="7215" tabRatio="500" firstSheet="3" xr2:uid="{00000000-000D-0000-FFFF-FFFF00000000}"/>
  </bookViews>
  <sheets>
    <sheet name="Cargo diurno" sheetId="11" r:id="rId1"/>
    <sheet name="Cargo noturno" sheetId="2" r:id="rId2"/>
    <sheet name="Materiais Equipamentos" sheetId="12" r:id="rId3"/>
    <sheet name="Resumo" sheetId="3" r:id="rId4"/>
  </sheets>
  <externalReferences>
    <externalReference r:id="rId5"/>
    <externalReference r:id="rId6"/>
  </externalReferences>
  <definedNames>
    <definedName name="_xlnm.Print_Area" localSheetId="0">'Cargo diurno'!$A$1:$I$196</definedName>
    <definedName name="_xlnm.Print_Area" localSheetId="1">'Cargo noturno'!$A$1:$I$196</definedName>
    <definedName name="Auxiliar" localSheetId="0">#REF!</definedName>
    <definedName name="Auxiliar" localSheetId="1">#REF!</definedName>
    <definedName name="Auxiliar" localSheetId="2">#REF!</definedName>
    <definedName name="Auxiliar">#REF!</definedName>
    <definedName name="CUSTO_VALE_TRANSPORTE" localSheetId="0">#REF!</definedName>
    <definedName name="CUSTO_VALE_TRANSPORTE" localSheetId="1">#REF!</definedName>
    <definedName name="CUSTO_VALE_TRANSPORTE" localSheetId="2">#REF!</definedName>
    <definedName name="CUSTO_VALE_TRANSPORTE">#REF!</definedName>
    <definedName name="ecwece4c" localSheetId="0">#REF!</definedName>
    <definedName name="ecwece4c" localSheetId="1">#REF!</definedName>
    <definedName name="ecwece4c" localSheetId="2">#REF!</definedName>
    <definedName name="ecwece4c">#REF!</definedName>
    <definedName name="MOMB4">'[1]SERVENTE MANUTENCAO'!$I$144</definedName>
    <definedName name="MONA1" localSheetId="0">#REF!</definedName>
    <definedName name="MONA1" localSheetId="1">#REF!</definedName>
    <definedName name="MONA1" localSheetId="2">#REF!</definedName>
    <definedName name="MONA1">#REF!</definedName>
    <definedName name="MONA2" localSheetId="0">#REF!</definedName>
    <definedName name="MONA2" localSheetId="1">#REF!</definedName>
    <definedName name="MONA2" localSheetId="2">#REF!</definedName>
    <definedName name="MONA2">#REF!</definedName>
    <definedName name="MONA3">[2]HIDRAULICO!$I$138</definedName>
    <definedName name="MONA4">'[2]SERVENTE (AUX PRODUCAO)'!$I$138</definedName>
    <definedName name="MONA5" localSheetId="0">#REF!</definedName>
    <definedName name="MONA5" localSheetId="1">#REF!</definedName>
    <definedName name="MONA5" localSheetId="2">#REF!</definedName>
    <definedName name="MONA5">#REF!</definedName>
    <definedName name="MONA6" localSheetId="0">#REF!</definedName>
    <definedName name="MONA6" localSheetId="1">#REF!</definedName>
    <definedName name="MONA6" localSheetId="2">#REF!</definedName>
    <definedName name="MONA6">#REF!</definedName>
    <definedName name="MONA7" localSheetId="0">#REF!</definedName>
    <definedName name="MONA7" localSheetId="1">#REF!</definedName>
    <definedName name="MONA7" localSheetId="2">#REF!</definedName>
    <definedName name="MONA7">#REF!</definedName>
    <definedName name="MONA8">[2]MECANICO_REFRIGERACAO!$I$138</definedName>
    <definedName name="MONB1" localSheetId="0">#REF!</definedName>
    <definedName name="MONB1" localSheetId="1">#REF!</definedName>
    <definedName name="MONB1" localSheetId="2">#REF!</definedName>
    <definedName name="MONB1">#REF!</definedName>
    <definedName name="MONB2" localSheetId="0">#REF!</definedName>
    <definedName name="MONB2" localSheetId="1">#REF!</definedName>
    <definedName name="MONB2" localSheetId="2">#REF!</definedName>
    <definedName name="MONB2">#REF!</definedName>
    <definedName name="MONB3">[2]HIDRAULICO!$I$144</definedName>
    <definedName name="MONB4">'[2]SERVENTE (AUX PRODUCAO)'!$I$144</definedName>
    <definedName name="MONB5" localSheetId="0">#REF!</definedName>
    <definedName name="MONB5" localSheetId="1">#REF!</definedName>
    <definedName name="MONB5" localSheetId="2">#REF!</definedName>
    <definedName name="MONB5">#REF!</definedName>
    <definedName name="MONB6" localSheetId="0">#REF!</definedName>
    <definedName name="MONB6" localSheetId="1">#REF!</definedName>
    <definedName name="MONB6" localSheetId="2">#REF!</definedName>
    <definedName name="MONB6">#REF!</definedName>
    <definedName name="MONB7" localSheetId="0">#REF!</definedName>
    <definedName name="MONB7" localSheetId="1">#REF!</definedName>
    <definedName name="MONB7" localSheetId="2">#REF!</definedName>
    <definedName name="MONB7">#REF!</definedName>
    <definedName name="MONB8">[2]MECANICO_REFRIGERACAO!$I$144</definedName>
    <definedName name="MONC1" localSheetId="0">#REF!</definedName>
    <definedName name="MONC1" localSheetId="1">#REF!</definedName>
    <definedName name="MONC1" localSheetId="2">#REF!</definedName>
    <definedName name="MONC1">#REF!</definedName>
    <definedName name="MONC2" localSheetId="0">#REF!</definedName>
    <definedName name="MONC2" localSheetId="1">#REF!</definedName>
    <definedName name="MONC2" localSheetId="2">#REF!</definedName>
    <definedName name="MONC2">#REF!</definedName>
    <definedName name="MONC3">[2]HIDRAULICO!$I$148</definedName>
    <definedName name="MONC4">'[2]SERVENTE (AUX PRODUCAO)'!$I$148</definedName>
    <definedName name="MONC5" localSheetId="0">#REF!</definedName>
    <definedName name="MONC5" localSheetId="1">#REF!</definedName>
    <definedName name="MONC5" localSheetId="2">#REF!</definedName>
    <definedName name="MONC5">#REF!</definedName>
    <definedName name="MONC6" localSheetId="0">#REF!</definedName>
    <definedName name="MONC6" localSheetId="1">#REF!</definedName>
    <definedName name="MONC6" localSheetId="2">#REF!</definedName>
    <definedName name="MONC6">#REF!</definedName>
    <definedName name="MONC7" localSheetId="0">#REF!</definedName>
    <definedName name="MONC7" localSheetId="1">#REF!</definedName>
    <definedName name="MONC7" localSheetId="2">#REF!</definedName>
    <definedName name="MONC7">#REF!</definedName>
    <definedName name="MONC8">[2]MECANICO_REFRIGERACAO!$I$148</definedName>
    <definedName name="mont" localSheetId="0">#REF!</definedName>
    <definedName name="mont" localSheetId="1">#REF!</definedName>
    <definedName name="mont" localSheetId="2">#REF!</definedName>
    <definedName name="mont">#REF!</definedName>
    <definedName name="MONTANTEA" localSheetId="0">#REF!</definedName>
    <definedName name="MONTANTEA" localSheetId="1">#REF!</definedName>
    <definedName name="MONTANTEA" localSheetId="2">#REF!</definedName>
    <definedName name="MONTANTEA">#REF!</definedName>
    <definedName name="MONTANTEA1" localSheetId="0">#REF!</definedName>
    <definedName name="MONTANTEA1" localSheetId="1">#REF!</definedName>
    <definedName name="MONTANTEA1" localSheetId="2">#REF!</definedName>
    <definedName name="MONTANTEA1">#REF!</definedName>
    <definedName name="MONTANTEA2" localSheetId="0">#REF!</definedName>
    <definedName name="MONTANTEA2" localSheetId="1">#REF!</definedName>
    <definedName name="MONTANTEA2" localSheetId="2">#REF!</definedName>
    <definedName name="MONTANTEA2">#REF!</definedName>
    <definedName name="MONTANTEB" localSheetId="0">#REF!</definedName>
    <definedName name="MONTANTEB" localSheetId="1">#REF!</definedName>
    <definedName name="MONTANTEB" localSheetId="2">#REF!</definedName>
    <definedName name="MONTANTEB">#REF!</definedName>
    <definedName name="MONTANTEB1" localSheetId="0">#REF!</definedName>
    <definedName name="MONTANTEB1" localSheetId="1">#REF!</definedName>
    <definedName name="MONTANTEB1" localSheetId="2">#REF!</definedName>
    <definedName name="MONTANTEB1">#REF!</definedName>
    <definedName name="MONTANTEB2" localSheetId="0">#REF!</definedName>
    <definedName name="MONTANTEB2" localSheetId="1">#REF!</definedName>
    <definedName name="MONTANTEB2" localSheetId="2">#REF!</definedName>
    <definedName name="MONTANTEB2">#REF!</definedName>
    <definedName name="MONTANTEC" localSheetId="0">#REF!</definedName>
    <definedName name="MONTANTEC" localSheetId="1">#REF!</definedName>
    <definedName name="MONTANTEC" localSheetId="2">#REF!</definedName>
    <definedName name="MONTANTEC">#REF!</definedName>
    <definedName name="MONTANTEC1" localSheetId="0">#REF!</definedName>
    <definedName name="MONTANTEC1" localSheetId="1">#REF!</definedName>
    <definedName name="MONTANTEC1" localSheetId="2">#REF!</definedName>
    <definedName name="MONTANTEC1">#REF!</definedName>
    <definedName name="MONTANTEC2" localSheetId="0">#REF!</definedName>
    <definedName name="MONTANTEC2" localSheetId="1">#REF!</definedName>
    <definedName name="MONTANTEC2" localSheetId="2">#REF!</definedName>
    <definedName name="MONTANTEC2">#REF!</definedName>
    <definedName name="ok" localSheetId="0">#REF!</definedName>
    <definedName name="ok" localSheetId="1">#REF!</definedName>
    <definedName name="ok" localSheetId="2">#REF!</definedName>
    <definedName name="ok">#REF!</definedName>
    <definedName name="REMUNERACAO1" localSheetId="0">#REF!</definedName>
    <definedName name="REMUNERACAO1" localSheetId="1">#REF!</definedName>
    <definedName name="REMUNERACAO1" localSheetId="2">#REF!</definedName>
    <definedName name="REMUNERACAO1">#REF!</definedName>
    <definedName name="REMUNERACAO2" localSheetId="0">#REF!</definedName>
    <definedName name="REMUNERACAO2" localSheetId="1">#REF!</definedName>
    <definedName name="REMUNERACAO2" localSheetId="2">#REF!</definedName>
    <definedName name="REMUNERACAO2">#REF!</definedName>
    <definedName name="REMUNERACAO3">[2]HIDRAULICO!$I$30</definedName>
    <definedName name="REMUNERACAO4">'[2]SERVENTE (AUX PRODUCAO)'!$I$30</definedName>
    <definedName name="REMUNERACAO5" localSheetId="0">#REF!</definedName>
    <definedName name="REMUNERACAO5" localSheetId="1">#REF!</definedName>
    <definedName name="REMUNERACAO5" localSheetId="2">#REF!</definedName>
    <definedName name="REMUNERACAO5">#REF!</definedName>
    <definedName name="REMUNERACAO6" localSheetId="0">#REF!</definedName>
    <definedName name="REMUNERACAO6" localSheetId="1">#REF!</definedName>
    <definedName name="REMUNERACAO6" localSheetId="2">#REF!</definedName>
    <definedName name="REMUNERACAO6">#REF!</definedName>
    <definedName name="REMUNERACAO7" localSheetId="0">#REF!</definedName>
    <definedName name="REMUNERACAO7" localSheetId="1">#REF!</definedName>
    <definedName name="REMUNERACAO7" localSheetId="2">#REF!</definedName>
    <definedName name="REMUNERACAO7">#REF!</definedName>
    <definedName name="REMUNERACAO8">[2]MECANICO_REFRIGERACAO!$I$30</definedName>
    <definedName name="TOTAL_MONT_A" localSheetId="0">#REF!</definedName>
    <definedName name="TOTAL_MONT_A" localSheetId="1">#REF!</definedName>
    <definedName name="TOTAL_MONT_A" localSheetId="2">#REF!</definedName>
    <definedName name="TOTAL_MONT_A">#REF!</definedName>
    <definedName name="TOTAL1" localSheetId="0">#REF!</definedName>
    <definedName name="TOTAL1" localSheetId="1">#REF!</definedName>
    <definedName name="TOTAL1" localSheetId="2">#REF!</definedName>
    <definedName name="TOTAL1">#REF!</definedName>
    <definedName name="TOTAL2" localSheetId="0">#REF!</definedName>
    <definedName name="TOTAL2" localSheetId="1">#REF!</definedName>
    <definedName name="TOTAL2" localSheetId="2">#REF!</definedName>
    <definedName name="TOTAL2">#REF!</definedName>
    <definedName name="VALE_TRANSPORTE" localSheetId="0">#REF!</definedName>
    <definedName name="VALE_TRANSPORTE" localSheetId="1">#REF!</definedName>
    <definedName name="VALE_TRANSPORTE" localSheetId="2">#REF!</definedName>
    <definedName name="VALE_TRANSPORT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5" i="12" l="1"/>
  <c r="E66" i="3" l="1"/>
  <c r="I100" i="11" l="1"/>
  <c r="I99" i="11"/>
  <c r="I100" i="2"/>
  <c r="I99" i="2"/>
  <c r="F48" i="3"/>
  <c r="F34" i="3"/>
  <c r="H53" i="3"/>
  <c r="F38" i="3"/>
  <c r="F8" i="3"/>
  <c r="H64" i="3"/>
  <c r="H62" i="3"/>
  <c r="H21" i="3"/>
  <c r="H60" i="3"/>
  <c r="F21" i="3"/>
  <c r="F19" i="3"/>
  <c r="F2" i="3"/>
  <c r="F49" i="3"/>
  <c r="H38" i="3"/>
  <c r="H40" i="3"/>
  <c r="H32" i="3"/>
  <c r="H55" i="3"/>
  <c r="F18" i="3"/>
  <c r="H61" i="3"/>
  <c r="F29" i="3"/>
  <c r="H33" i="3"/>
  <c r="F50" i="3"/>
  <c r="F61" i="3"/>
  <c r="F10" i="3"/>
  <c r="H35" i="3"/>
  <c r="F6" i="3"/>
  <c r="F44" i="3"/>
  <c r="H16" i="3"/>
  <c r="H19" i="3"/>
  <c r="F16" i="3"/>
  <c r="F42" i="3"/>
  <c r="F28" i="3"/>
  <c r="H52" i="3"/>
  <c r="H45" i="3"/>
  <c r="F63" i="3"/>
  <c r="F20" i="3"/>
  <c r="F30" i="3"/>
  <c r="F37" i="3"/>
  <c r="F13" i="3"/>
  <c r="H50" i="3"/>
  <c r="F56" i="3"/>
  <c r="H3" i="3"/>
  <c r="H44" i="3"/>
  <c r="F26" i="3"/>
  <c r="H56" i="3"/>
  <c r="H48" i="3"/>
  <c r="H20" i="3"/>
  <c r="H24" i="3"/>
  <c r="H5" i="3"/>
  <c r="F40" i="3"/>
  <c r="H8" i="3"/>
  <c r="H34" i="3"/>
  <c r="F55" i="3"/>
  <c r="H11" i="3"/>
  <c r="H15" i="3"/>
  <c r="H25" i="3"/>
  <c r="H30" i="3"/>
  <c r="F25" i="3"/>
  <c r="H12" i="3"/>
  <c r="F54" i="3"/>
  <c r="H27" i="3"/>
  <c r="F22" i="3"/>
  <c r="F5" i="3"/>
  <c r="F9" i="3"/>
  <c r="F62" i="3"/>
  <c r="H41" i="3"/>
  <c r="F53" i="3"/>
  <c r="H57" i="3"/>
  <c r="H2" i="3"/>
  <c r="H47" i="3"/>
  <c r="H63" i="3"/>
  <c r="F57" i="3"/>
  <c r="H43" i="3"/>
  <c r="F11" i="3"/>
  <c r="H7" i="3"/>
  <c r="F7" i="3"/>
  <c r="H42" i="3"/>
  <c r="F58" i="3"/>
  <c r="H51" i="3"/>
  <c r="H39" i="3"/>
  <c r="H17" i="3"/>
  <c r="H36" i="3"/>
  <c r="H37" i="3"/>
  <c r="H59" i="3"/>
  <c r="F47" i="3"/>
  <c r="F23" i="3"/>
  <c r="F27" i="3"/>
  <c r="H23" i="3"/>
  <c r="H58" i="3"/>
  <c r="H31" i="3"/>
  <c r="F4" i="3"/>
  <c r="H28" i="3"/>
  <c r="F39" i="3"/>
  <c r="H26" i="3"/>
  <c r="F31" i="3"/>
  <c r="F59" i="3"/>
  <c r="F32" i="3"/>
  <c r="F14" i="3"/>
  <c r="H54" i="3"/>
  <c r="H22" i="3"/>
  <c r="H49" i="3"/>
  <c r="F35" i="3"/>
  <c r="F41" i="3"/>
  <c r="H10" i="3"/>
  <c r="F60" i="3"/>
  <c r="H13" i="3"/>
  <c r="F33" i="3"/>
  <c r="H6" i="3"/>
  <c r="F46" i="3"/>
  <c r="F43" i="3"/>
  <c r="F3" i="3"/>
  <c r="H14" i="3"/>
  <c r="F51" i="3"/>
  <c r="F45" i="3"/>
  <c r="F24" i="3"/>
  <c r="H46" i="3"/>
  <c r="F12" i="3"/>
  <c r="F17" i="3"/>
  <c r="H29" i="3"/>
  <c r="F36" i="3"/>
  <c r="F64" i="3"/>
  <c r="H9" i="3"/>
  <c r="F52" i="3"/>
  <c r="F15" i="3"/>
  <c r="H18" i="3"/>
  <c r="H4" i="3"/>
  <c r="G2" i="3" l="1"/>
  <c r="G66" i="3" l="1"/>
  <c r="G15" i="3"/>
  <c r="G14" i="3"/>
  <c r="G13" i="3"/>
  <c r="G12" i="3"/>
  <c r="G11" i="3"/>
  <c r="G10" i="3"/>
  <c r="G9" i="3"/>
  <c r="G8" i="3"/>
  <c r="G7" i="3"/>
  <c r="G6" i="3"/>
  <c r="G5" i="3"/>
  <c r="G4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3" i="3"/>
  <c r="I2" i="3"/>
  <c r="I66" i="3" l="1"/>
  <c r="K9" i="3" l="1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K37" i="3"/>
  <c r="K38" i="3"/>
  <c r="K39" i="3"/>
  <c r="K40" i="3"/>
  <c r="K41" i="3"/>
  <c r="K42" i="3"/>
  <c r="I64" i="3"/>
  <c r="I63" i="3"/>
  <c r="I62" i="3"/>
  <c r="I61" i="3"/>
  <c r="I60" i="3"/>
  <c r="I59" i="3"/>
  <c r="I58" i="3"/>
  <c r="I8" i="3"/>
  <c r="I7" i="3"/>
  <c r="I6" i="3"/>
  <c r="I5" i="3"/>
  <c r="I4" i="3"/>
  <c r="I3" i="3"/>
  <c r="G114" i="2" l="1"/>
  <c r="G110" i="2"/>
  <c r="G106" i="2"/>
  <c r="C114" i="2"/>
  <c r="C110" i="2"/>
  <c r="C106" i="2"/>
  <c r="A114" i="2"/>
  <c r="A110" i="2"/>
  <c r="A106" i="2"/>
  <c r="H196" i="11"/>
  <c r="E164" i="11"/>
  <c r="H163" i="11"/>
  <c r="H166" i="11" s="1"/>
  <c r="D163" i="11" s="1"/>
  <c r="E163" i="11" s="1"/>
  <c r="G163" i="11"/>
  <c r="G166" i="11" s="1"/>
  <c r="D162" i="11" s="1"/>
  <c r="E162" i="11" s="1"/>
  <c r="F163" i="11"/>
  <c r="F162" i="11"/>
  <c r="F161" i="11"/>
  <c r="I137" i="11"/>
  <c r="I180" i="11" s="1"/>
  <c r="F130" i="11"/>
  <c r="G114" i="11"/>
  <c r="C114" i="11"/>
  <c r="A114" i="11"/>
  <c r="H113" i="11"/>
  <c r="F112" i="11"/>
  <c r="G110" i="11"/>
  <c r="C110" i="11"/>
  <c r="A110" i="11"/>
  <c r="G106" i="11"/>
  <c r="C106" i="11"/>
  <c r="A106" i="11"/>
  <c r="I101" i="11"/>
  <c r="I98" i="11"/>
  <c r="A95" i="11"/>
  <c r="A96" i="11" s="1"/>
  <c r="A97" i="11" s="1"/>
  <c r="A98" i="11" s="1"/>
  <c r="H85" i="11"/>
  <c r="H78" i="11"/>
  <c r="H66" i="11"/>
  <c r="I45" i="11"/>
  <c r="I41" i="11"/>
  <c r="I40" i="11"/>
  <c r="I39" i="11"/>
  <c r="A39" i="11"/>
  <c r="A40" i="11" s="1"/>
  <c r="A41" i="11" s="1"/>
  <c r="A42" i="11" s="1"/>
  <c r="A43" i="11" s="1"/>
  <c r="A44" i="11" s="1"/>
  <c r="A45" i="11" s="1"/>
  <c r="G11" i="11"/>
  <c r="A6" i="11"/>
  <c r="I5" i="11"/>
  <c r="I38" i="11" s="1"/>
  <c r="I42" i="11" s="1"/>
  <c r="G5" i="11"/>
  <c r="H100" i="11" l="1"/>
  <c r="H99" i="11"/>
  <c r="E106" i="11"/>
  <c r="E114" i="11"/>
  <c r="H88" i="11"/>
  <c r="H89" i="11" s="1"/>
  <c r="H91" i="11" s="1"/>
  <c r="E110" i="11"/>
  <c r="F110" i="11" s="1"/>
  <c r="H110" i="11" s="1"/>
  <c r="I110" i="11" s="1"/>
  <c r="I95" i="11" s="1"/>
  <c r="I43" i="11"/>
  <c r="I44" i="11" s="1"/>
  <c r="F106" i="11"/>
  <c r="H106" i="11" s="1"/>
  <c r="I106" i="11" s="1"/>
  <c r="I97" i="11" s="1"/>
  <c r="I121" i="11"/>
  <c r="F114" i="11"/>
  <c r="H114" i="11" s="1"/>
  <c r="I114" i="11" s="1"/>
  <c r="I94" i="11" s="1"/>
  <c r="I31" i="2"/>
  <c r="I46" i="11" l="1"/>
  <c r="I193" i="11" s="1"/>
  <c r="I77" i="11"/>
  <c r="I130" i="11"/>
  <c r="I143" i="11"/>
  <c r="I102" i="11"/>
  <c r="H44" i="11" l="1"/>
  <c r="A132" i="11"/>
  <c r="I64" i="11"/>
  <c r="I63" i="11"/>
  <c r="I71" i="11"/>
  <c r="I70" i="11"/>
  <c r="I82" i="11"/>
  <c r="H95" i="11"/>
  <c r="H97" i="11"/>
  <c r="H45" i="11"/>
  <c r="I59" i="11"/>
  <c r="H41" i="11"/>
  <c r="I74" i="11"/>
  <c r="H101" i="11"/>
  <c r="I72" i="11"/>
  <c r="H39" i="11"/>
  <c r="I76" i="11"/>
  <c r="I73" i="11"/>
  <c r="H42" i="11"/>
  <c r="H38" i="11"/>
  <c r="I88" i="11"/>
  <c r="I89" i="11" s="1"/>
  <c r="F132" i="11" s="1"/>
  <c r="I173" i="11"/>
  <c r="H40" i="11"/>
  <c r="I65" i="11"/>
  <c r="I84" i="11"/>
  <c r="H94" i="11"/>
  <c r="I60" i="11"/>
  <c r="H43" i="11"/>
  <c r="A145" i="11"/>
  <c r="H96" i="11"/>
  <c r="I75" i="11"/>
  <c r="I61" i="11"/>
  <c r="I83" i="11"/>
  <c r="H98" i="11"/>
  <c r="I58" i="11"/>
  <c r="I62" i="11"/>
  <c r="G132" i="11"/>
  <c r="I175" i="11"/>
  <c r="G145" i="11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36" i="3"/>
  <c r="K8" i="3"/>
  <c r="K7" i="3"/>
  <c r="K6" i="3"/>
  <c r="K5" i="3"/>
  <c r="K4" i="3"/>
  <c r="K3" i="3"/>
  <c r="K2" i="3"/>
  <c r="K68" i="3" l="1"/>
  <c r="K66" i="3" s="1"/>
  <c r="H46" i="11"/>
  <c r="H102" i="11"/>
  <c r="I85" i="11"/>
  <c r="E145" i="11" s="1"/>
  <c r="I78" i="11"/>
  <c r="D145" i="11" s="1"/>
  <c r="I66" i="11"/>
  <c r="F145" i="11"/>
  <c r="I174" i="11" l="1"/>
  <c r="I176" i="11" s="1"/>
  <c r="H116" i="11"/>
  <c r="I91" i="11"/>
  <c r="I116" i="11" s="1"/>
  <c r="A161" i="11" s="1"/>
  <c r="D132" i="11"/>
  <c r="E132" i="11"/>
  <c r="C145" i="11"/>
  <c r="H145" i="11" s="1"/>
  <c r="I145" i="11" s="1"/>
  <c r="G143" i="11" s="1"/>
  <c r="I140" i="11" s="1"/>
  <c r="H140" i="11" s="1"/>
  <c r="H141" i="11" s="1"/>
  <c r="C132" i="11"/>
  <c r="A95" i="2"/>
  <c r="A96" i="2" s="1"/>
  <c r="A97" i="2" s="1"/>
  <c r="A98" i="2" s="1"/>
  <c r="H132" i="11" l="1"/>
  <c r="I132" i="11" s="1"/>
  <c r="H135" i="11"/>
  <c r="H136" i="11"/>
  <c r="I141" i="11"/>
  <c r="H120" i="11" l="1"/>
  <c r="H125" i="11"/>
  <c r="H122" i="11"/>
  <c r="H121" i="11"/>
  <c r="H126" i="11"/>
  <c r="G130" i="11"/>
  <c r="I123" i="11" s="1"/>
  <c r="I190" i="11" s="1"/>
  <c r="H137" i="11"/>
  <c r="H124" i="11"/>
  <c r="I181" i="11"/>
  <c r="I127" i="11" l="1"/>
  <c r="I179" i="11" s="1"/>
  <c r="I182" i="11" s="1"/>
  <c r="H123" i="11"/>
  <c r="H127" i="11" s="1"/>
  <c r="H147" i="11" s="1"/>
  <c r="H196" i="2"/>
  <c r="E164" i="2"/>
  <c r="H163" i="2"/>
  <c r="H166" i="2" s="1"/>
  <c r="D163" i="2" s="1"/>
  <c r="E163" i="2" s="1"/>
  <c r="G163" i="2"/>
  <c r="G166" i="2" s="1"/>
  <c r="D162" i="2" s="1"/>
  <c r="E162" i="2" s="1"/>
  <c r="I137" i="2"/>
  <c r="I180" i="2" s="1"/>
  <c r="F130" i="2"/>
  <c r="E114" i="2"/>
  <c r="H113" i="2"/>
  <c r="E110" i="2"/>
  <c r="E106" i="2"/>
  <c r="I101" i="2"/>
  <c r="I98" i="2"/>
  <c r="H85" i="2"/>
  <c r="H78" i="2"/>
  <c r="H66" i="2"/>
  <c r="B54" i="2"/>
  <c r="I46" i="2"/>
  <c r="I42" i="2"/>
  <c r="I41" i="2"/>
  <c r="A39" i="2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I34" i="2"/>
  <c r="I33" i="2"/>
  <c r="I30" i="2"/>
  <c r="G11" i="2"/>
  <c r="A6" i="2"/>
  <c r="I5" i="2"/>
  <c r="I38" i="2" s="1"/>
  <c r="G5" i="2"/>
  <c r="H99" i="2" l="1"/>
  <c r="H100" i="2"/>
  <c r="I147" i="11"/>
  <c r="C161" i="11" s="1"/>
  <c r="D161" i="11" s="1"/>
  <c r="I154" i="11" s="1"/>
  <c r="H154" i="11" s="1"/>
  <c r="I40" i="2"/>
  <c r="I43" i="2"/>
  <c r="I44" i="2"/>
  <c r="I121" i="2"/>
  <c r="I50" i="2"/>
  <c r="I47" i="2"/>
  <c r="H88" i="2"/>
  <c r="H89" i="2" s="1"/>
  <c r="H91" i="2" s="1"/>
  <c r="F106" i="2"/>
  <c r="H106" i="2" s="1"/>
  <c r="I106" i="2" s="1"/>
  <c r="I97" i="2" s="1"/>
  <c r="F110" i="2"/>
  <c r="H110" i="2" s="1"/>
  <c r="I110" i="2" s="1"/>
  <c r="I95" i="2" s="1"/>
  <c r="F114" i="2"/>
  <c r="H114" i="2" s="1"/>
  <c r="I114" i="2" s="1"/>
  <c r="I94" i="2" s="1"/>
  <c r="I151" i="11" l="1"/>
  <c r="H151" i="11" s="1"/>
  <c r="I152" i="11"/>
  <c r="H152" i="11" s="1"/>
  <c r="I155" i="11"/>
  <c r="H155" i="11" s="1"/>
  <c r="I153" i="11"/>
  <c r="H153" i="11" s="1"/>
  <c r="I45" i="2"/>
  <c r="I156" i="11"/>
  <c r="I186" i="11" s="1"/>
  <c r="G196" i="11" s="1"/>
  <c r="I196" i="11" s="1"/>
  <c r="I53" i="2"/>
  <c r="I48" i="2"/>
  <c r="I49" i="2"/>
  <c r="I52" i="2"/>
  <c r="I51" i="2"/>
  <c r="I143" i="2"/>
  <c r="I130" i="2"/>
  <c r="I102" i="2"/>
  <c r="H156" i="11" l="1"/>
  <c r="H169" i="11" s="1"/>
  <c r="H174" i="11"/>
  <c r="H173" i="11"/>
  <c r="I185" i="11"/>
  <c r="H185" i="11" s="1"/>
  <c r="H186" i="11" s="1"/>
  <c r="H175" i="11"/>
  <c r="I169" i="11"/>
  <c r="H181" i="11"/>
  <c r="H179" i="11"/>
  <c r="H180" i="11"/>
  <c r="I55" i="2"/>
  <c r="I193" i="2" s="1"/>
  <c r="G145" i="2"/>
  <c r="G132" i="2"/>
  <c r="I175" i="2"/>
  <c r="H176" i="11" l="1"/>
  <c r="H182" i="11"/>
  <c r="H47" i="2"/>
  <c r="H45" i="2"/>
  <c r="H41" i="2"/>
  <c r="I64" i="2"/>
  <c r="I70" i="2"/>
  <c r="I82" i="2"/>
  <c r="I60" i="2"/>
  <c r="H42" i="2"/>
  <c r="I58" i="2"/>
  <c r="I83" i="2"/>
  <c r="H94" i="2"/>
  <c r="I73" i="2"/>
  <c r="H52" i="2"/>
  <c r="H97" i="2"/>
  <c r="I63" i="2"/>
  <c r="H48" i="2"/>
  <c r="H46" i="2"/>
  <c r="H43" i="2"/>
  <c r="H39" i="2"/>
  <c r="I61" i="2"/>
  <c r="H96" i="2"/>
  <c r="H53" i="2"/>
  <c r="I74" i="2"/>
  <c r="H95" i="2"/>
  <c r="A132" i="2"/>
  <c r="I62" i="2"/>
  <c r="H101" i="2"/>
  <c r="H49" i="2"/>
  <c r="I71" i="2"/>
  <c r="H44" i="2"/>
  <c r="H50" i="2"/>
  <c r="I84" i="2"/>
  <c r="I88" i="2"/>
  <c r="I89" i="2" s="1"/>
  <c r="I76" i="2"/>
  <c r="I173" i="2"/>
  <c r="H38" i="2"/>
  <c r="H54" i="2"/>
  <c r="I72" i="2"/>
  <c r="H98" i="2"/>
  <c r="H40" i="2"/>
  <c r="I77" i="2"/>
  <c r="A145" i="2"/>
  <c r="I59" i="2"/>
  <c r="I75" i="2"/>
  <c r="I65" i="2"/>
  <c r="H51" i="2"/>
  <c r="H55" i="2" l="1"/>
  <c r="I66" i="2"/>
  <c r="C145" i="2" s="1"/>
  <c r="H102" i="2"/>
  <c r="I85" i="2"/>
  <c r="I78" i="2"/>
  <c r="F145" i="2"/>
  <c r="F132" i="2"/>
  <c r="H116" i="2" l="1"/>
  <c r="C132" i="2"/>
  <c r="D145" i="2"/>
  <c r="D132" i="2"/>
  <c r="E145" i="2"/>
  <c r="E132" i="2"/>
  <c r="I91" i="2"/>
  <c r="I116" i="2" s="1"/>
  <c r="A161" i="2" s="1"/>
  <c r="I174" i="2"/>
  <c r="I176" i="2" s="1"/>
  <c r="H132" i="2" l="1"/>
  <c r="I132" i="2" s="1"/>
  <c r="H145" i="2"/>
  <c r="I145" i="2" s="1"/>
  <c r="H135" i="2" s="1"/>
  <c r="H125" i="2" l="1"/>
  <c r="H124" i="2"/>
  <c r="G130" i="2"/>
  <c r="I123" i="2" s="1"/>
  <c r="I190" i="2" s="1"/>
  <c r="H121" i="2"/>
  <c r="H122" i="2"/>
  <c r="H126" i="2"/>
  <c r="H136" i="2"/>
  <c r="H137" i="2" s="1"/>
  <c r="H120" i="2"/>
  <c r="G143" i="2"/>
  <c r="I140" i="2" s="1"/>
  <c r="H140" i="2" s="1"/>
  <c r="H141" i="2" s="1"/>
  <c r="I127" i="2" l="1"/>
  <c r="I179" i="2" s="1"/>
  <c r="H123" i="2"/>
  <c r="H127" i="2" s="1"/>
  <c r="H147" i="2" s="1"/>
  <c r="I141" i="2"/>
  <c r="I147" i="2" l="1"/>
  <c r="C161" i="2" s="1"/>
  <c r="D161" i="2" s="1"/>
  <c r="I181" i="2"/>
  <c r="I182" i="2" s="1"/>
  <c r="I153" i="2"/>
  <c r="H153" i="2" s="1"/>
  <c r="I152" i="2"/>
  <c r="H152" i="2" s="1"/>
  <c r="I151" i="2"/>
  <c r="I154" i="2"/>
  <c r="H154" i="2" s="1"/>
  <c r="I155" i="2"/>
  <c r="H155" i="2" s="1"/>
  <c r="I156" i="2" l="1"/>
  <c r="H151" i="2"/>
  <c r="H156" i="2" s="1"/>
  <c r="H169" i="2" s="1"/>
  <c r="I186" i="2" l="1"/>
  <c r="G196" i="2" s="1"/>
  <c r="I185" i="2"/>
  <c r="I169" i="2"/>
  <c r="H185" i="2" l="1"/>
  <c r="H186" i="2" s="1"/>
  <c r="H181" i="2"/>
  <c r="I196" i="2"/>
  <c r="H179" i="2"/>
  <c r="H180" i="2"/>
  <c r="H174" i="2"/>
  <c r="H175" i="2"/>
  <c r="H173" i="2"/>
  <c r="H176" i="2" l="1"/>
  <c r="H18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gn</author>
    <author/>
    <author>Gabriel Requena Nizarala</author>
  </authors>
  <commentList>
    <comment ref="C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Informar o número do processo</t>
        </r>
      </text>
    </comment>
    <comment ref="D5" authorId="1" shapeId="0" xr:uid="{00000000-0006-0000-0000-000002000000}">
      <text>
        <r>
          <rPr>
            <sz val="11"/>
            <color rgb="FF000000"/>
            <rFont val="Calibri"/>
            <family val="2"/>
            <charset val="1"/>
          </rPr>
          <t>Informar o nome do cargo</t>
        </r>
      </text>
    </comment>
    <comment ref="D6" authorId="1" shapeId="0" xr:uid="{00000000-0006-0000-0000-000003000000}">
      <text>
        <r>
          <rPr>
            <sz val="11"/>
            <color rgb="FF000000"/>
            <rFont val="Calibri"/>
            <family val="2"/>
            <charset val="1"/>
          </rPr>
          <t>Informar as horas semanais (exemplo: 20, 40, 44...). 
Obs. 1: incluir apenas número.
Obs. 2: caso o regime de trabalho seja 12x36, incluir a expressão "12x36" sem aspas e sem espaços.</t>
        </r>
      </text>
    </comment>
    <comment ref="D7" authorId="1" shapeId="0" xr:uid="{00000000-0006-0000-0000-000004000000}">
      <text>
        <r>
          <rPr>
            <sz val="11"/>
            <color rgb="FF000000"/>
            <rFont val="Calibri"/>
            <family val="2"/>
            <charset val="1"/>
          </rPr>
          <t>Informar o número de registro no MTE da CCT da categoria.
Caso esteja vencida, ver no site do MTE se tem uma CCT nova.
https://www3.mte.gov.br/sistemas/mediador/ConsultarInstColetivo</t>
        </r>
      </text>
    </comment>
    <comment ref="I7" authorId="1" shapeId="0" xr:uid="{00000000-0006-0000-0000-000005000000}">
      <text>
        <r>
          <rPr>
            <sz val="11"/>
            <color rgb="FF000000"/>
            <rFont val="Calibri"/>
            <family val="2"/>
            <charset val="1"/>
          </rPr>
          <t>Caso deva ser pago adicional de insalubridade (10%, 20% ou 40%) deverá ser indicado aqui a porcentagem correspondente. Caso não deva ser pago tal adicional, deverá constar "Não aplicável".</t>
        </r>
      </text>
    </comment>
    <comment ref="D8" authorId="1" shapeId="0" xr:uid="{00000000-0006-0000-0000-000006000000}">
      <text>
        <r>
          <rPr>
            <sz val="11"/>
            <color rgb="FF000000"/>
            <rFont val="Calibri"/>
            <family val="2"/>
            <charset val="1"/>
          </rPr>
          <t>Informar a origem do salário (exemplo: CCT, Lei, Sindicato, etc). Geralmente o salário consta na CCT da categoria.</t>
        </r>
      </text>
    </comment>
    <comment ref="D9" authorId="1" shapeId="0" xr:uid="{00000000-0006-0000-0000-000007000000}">
      <text>
        <r>
          <rPr>
            <sz val="11"/>
            <color rgb="FF000000"/>
            <rFont val="Calibri"/>
            <family val="2"/>
            <charset val="1"/>
          </rPr>
          <t>Informar a cidade de prestação dos serviços</t>
        </r>
      </text>
    </comment>
    <comment ref="I9" authorId="1" shapeId="0" xr:uid="{00000000-0006-0000-0000-000008000000}">
      <text>
        <r>
          <rPr>
            <sz val="11"/>
            <color rgb="FF000000"/>
            <rFont val="Calibri"/>
            <family val="2"/>
            <charset val="1"/>
          </rPr>
          <t>Caso deva ser pago adicional de periculosidade (30%) deverá ser indicado aqui a porcentagem de 30%. Caso não deva ser pago tal adicional, deverá constar "Não aplicável".
Para postos de Vigilantes e Eletricistas sempre deve ser pago este adicional.</t>
        </r>
      </text>
    </comment>
    <comment ref="H10" authorId="1" shapeId="0" xr:uid="{00000000-0006-0000-0000-000009000000}">
      <text>
        <r>
          <rPr>
            <sz val="11"/>
            <color rgb="FF000000"/>
            <rFont val="Calibri"/>
            <family val="2"/>
            <charset val="1"/>
          </rPr>
          <t>Informar o número de horas correspondente ao salário normativo (exemplo: 220, 180, etc).</t>
        </r>
      </text>
    </comment>
    <comment ref="I10" authorId="1" shapeId="0" xr:uid="{00000000-0006-0000-0000-00000A000000}">
      <text>
        <r>
          <rPr>
            <sz val="11"/>
            <color rgb="FF000000"/>
            <rFont val="Calibri"/>
            <family val="2"/>
            <charset val="1"/>
          </rPr>
          <t>Informar o valor do salário normativo do cargo</t>
        </r>
      </text>
    </comment>
    <comment ref="I11" authorId="1" shapeId="0" xr:uid="{00000000-0006-0000-0000-00000B000000}">
      <text>
        <r>
          <rPr>
            <sz val="11"/>
            <color rgb="FF000000"/>
            <rFont val="Calibri"/>
            <family val="2"/>
            <charset val="1"/>
          </rPr>
          <t>Informar a alíquota do ISS relativo ao serviço do posto de trabalho</t>
        </r>
      </text>
    </comment>
    <comment ref="I12" authorId="1" shapeId="0" xr:uid="{00000000-0006-0000-0000-00000C000000}">
      <text>
        <r>
          <rPr>
            <sz val="11"/>
            <color rgb="FF000000"/>
            <rFont val="Calibri"/>
            <family val="2"/>
            <charset val="1"/>
          </rPr>
          <t>Informar o valor do VT da cidade que o posto de trabalho irá exercer suas funções</t>
        </r>
      </text>
    </comment>
    <comment ref="I13" authorId="1" shapeId="0" xr:uid="{00000000-0006-0000-0000-00000D000000}">
      <text>
        <r>
          <rPr>
            <sz val="11"/>
            <color rgb="FF000000"/>
            <rFont val="Calibri"/>
            <family val="2"/>
            <charset val="1"/>
          </rPr>
          <t>Informar o número de dias por mês que o posto irá trabalhar. 
Caso seja de segunda a sexta, utilizar 22.
Caso seja 12x36, utilizar 15.
Caso seja segunda a sábado, utilizar 26.</t>
        </r>
      </text>
    </comment>
    <comment ref="I14" authorId="1" shapeId="0" xr:uid="{00000000-0006-0000-0000-00000E000000}">
      <text>
        <r>
          <rPr>
            <sz val="11"/>
            <color rgb="FF000000"/>
            <rFont val="Calibri"/>
            <family val="2"/>
            <charset val="1"/>
          </rPr>
          <t>Informar o valor do desconto do VT. Geralmente é 6%, porém a CCT pode indicar outra porcentagem</t>
        </r>
      </text>
    </comment>
    <comment ref="I15" authorId="1" shapeId="0" xr:uid="{00000000-0006-0000-0000-00000F000000}">
      <text>
        <r>
          <rPr>
            <sz val="11"/>
            <color rgb="FF000000"/>
            <rFont val="Calibri"/>
            <family val="2"/>
            <charset val="1"/>
          </rPr>
          <t>Informar o valor do vale alimentação caso conste na CCT. 
Caso não conste na CCT, incluir o valor 0 ou a expressão Não aplicável
Obs. 2: para postos da CCT SINDASSEIO e SEEAC (limpeza, copeiro, aux. administrativo e outros) que trabalham 44h, de segunda a sábado, sendo de segunda a sexta 8h diárias e nos sábados, 4h, há necessidade de pagamento do Auxílio Alimentação e do Auxílio Lanche, sendo 22 dias para o Aux. Alimentação e 4 dias para o Aux. Lanche.</t>
        </r>
      </text>
    </comment>
    <comment ref="I16" authorId="1" shapeId="0" xr:uid="{00000000-0006-0000-0000-000010000000}">
      <text>
        <r>
          <rPr>
            <sz val="11"/>
            <color rgb="FF000000"/>
            <rFont val="Calibri"/>
            <family val="2"/>
            <charset val="1"/>
          </rPr>
          <t>Informar o número de dias por mês que o posto irá trabalhar. 
Caso seja de segunda a sexta, utilizar 22.
Caso seja 12x36, utilizar 15.
Caso seja segunda a sábado, utilizar 26.</t>
        </r>
      </text>
    </comment>
    <comment ref="I17" authorId="1" shapeId="0" xr:uid="{00000000-0006-0000-0000-000011000000}">
      <text>
        <r>
          <rPr>
            <sz val="11"/>
            <color rgb="FF000000"/>
            <rFont val="Calibri"/>
            <family val="2"/>
            <charset val="1"/>
          </rPr>
          <t>Informar o valor do desconto do VA. Geralmente é 20%, porém a CCT pode indicar outra porcentagem</t>
        </r>
      </text>
    </comment>
    <comment ref="I18" authorId="1" shapeId="0" xr:uid="{00000000-0006-0000-0000-000012000000}">
      <text>
        <r>
          <rPr>
            <sz val="11"/>
            <color rgb="FF000000"/>
            <rFont val="Calibri"/>
            <family val="2"/>
            <charset val="1"/>
          </rPr>
          <t>Informar o valor do vale lanche caso seja necessário o pagamento conforme CCT. 
Caso não conste na CCT, incluir o valor 0  ou a expressão Não aplicável
Obs. 1: caso conste na CCT que deverá ser fornecido lanche, porém não especifica nenhum valor, utilizar o valor atribuído aos servidores estaduais conforme Leis 10.002/93 e  15.011/16 (o valor atualizado em 01/06/20 é de R$ 10,13).
Obs. 2: para postos da CCT SINDASSEIO e SEEAC (limpeza, copeiro, aux. administrativo e outros) que trabalham 44h, de segunda a sábado, sendo de segunda a sexta 8h diárias e nos sábados, 4h, há necessidade de pagamento do Auxílio Alimentação e do Auxílio Lanche, sendo 22 dias para o Aux. Alimentação e 4 dias para o Aux. Lanche.</t>
        </r>
      </text>
    </comment>
    <comment ref="I19" authorId="1" shapeId="0" xr:uid="{00000000-0006-0000-0000-000013000000}">
      <text>
        <r>
          <rPr>
            <sz val="11"/>
            <color rgb="FF000000"/>
            <rFont val="Calibri"/>
            <family val="2"/>
            <charset val="1"/>
          </rPr>
          <t>Informar o número de dias por mês que o posto irá receber o VL.</t>
        </r>
      </text>
    </comment>
    <comment ref="I20" authorId="1" shapeId="0" xr:uid="{00000000-0006-0000-0000-000014000000}">
      <text>
        <r>
          <rPr>
            <sz val="11"/>
            <color rgb="FF000000"/>
            <rFont val="Calibri"/>
            <family val="2"/>
            <charset val="1"/>
          </rPr>
          <t>Informar o valor do desconto do VL. Geralmente é 20%, porém a CCT pode indicar outra porcentagem</t>
        </r>
      </text>
    </comment>
    <comment ref="I21" authorId="2" shapeId="0" xr:uid="{00000000-0006-0000-0000-000015000000}">
      <text>
        <r>
          <rPr>
            <b/>
            <sz val="9"/>
            <color indexed="81"/>
            <rFont val="Segoe UI"/>
            <family val="2"/>
          </rPr>
          <t>Quando na CCT tiver previsão de pagamento de prêmio assiduidade (ou similar), incluir aqui o valor mensal</t>
        </r>
      </text>
    </comment>
    <comment ref="I22" authorId="2" shapeId="0" xr:uid="{00000000-0006-0000-0000-000016000000}">
      <text>
        <r>
          <rPr>
            <b/>
            <sz val="9"/>
            <color indexed="81"/>
            <rFont val="Segoe UI"/>
            <family val="2"/>
          </rPr>
          <t>Incluir o valor do Plano de Benefício Social Familiar quando for um postos de trabalho abrangido pela CCT celebrada entre SEEAC/SINDASSEIO (postos de limpeza, jardineiro, copeiro, entre outros)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3" authorId="1" shapeId="0" xr:uid="{00000000-0006-0000-0000-000017000000}">
      <text>
        <r>
          <rPr>
            <sz val="11"/>
            <color rgb="FF000000"/>
            <rFont val="Calibri"/>
            <family val="2"/>
            <charset val="1"/>
          </rPr>
          <t>Caso haja necessidade de pagamento de outros benefícios previstos na CCT, incluir aqui o valor mensal indicando a que se trata tal valor. Caso não haja necessidade, incluir a expressão "Não aplicável".</t>
        </r>
      </text>
    </comment>
    <comment ref="I24" authorId="1" shapeId="0" xr:uid="{00000000-0006-0000-0000-000018000000}">
      <text>
        <r>
          <rPr>
            <sz val="11"/>
            <color rgb="FF000000"/>
            <rFont val="Calibri"/>
            <family val="2"/>
            <charset val="1"/>
          </rPr>
          <t>Caso haja necessidade de pagamento de adicional de supervisão ao posto, incluir o número "37". Caso não haja necessidade, manter a expressão "Não aplicável".</t>
        </r>
      </text>
    </comment>
    <comment ref="I25" authorId="1" shapeId="0" xr:uid="{00000000-0006-0000-0000-000019000000}">
      <text>
        <r>
          <rPr>
            <sz val="11"/>
            <color rgb="FF000000"/>
            <rFont val="Calibri"/>
            <family val="2"/>
            <charset val="1"/>
          </rPr>
          <t xml:space="preserve">Informar o valor para base de cálculo da insalubridade. 
Conforme art. 192 da CLT, o exercício de trabalho em condições insalubres, acima dos limites de tolerância estabelecidos pelo Ministério do Trabalho, assegura a percepção de adicional respectivamente de 40%, 20% e 10% do </t>
        </r>
        <r>
          <rPr>
            <b/>
            <u/>
            <sz val="7"/>
            <color rgb="FF000000"/>
            <rFont val="Tahoma"/>
            <family val="2"/>
            <charset val="1"/>
          </rPr>
          <t>salário-mínimo</t>
        </r>
        <r>
          <rPr>
            <b/>
            <sz val="7"/>
            <color rgb="FF000000"/>
            <rFont val="Tahoma"/>
            <family val="2"/>
            <charset val="1"/>
          </rPr>
          <t xml:space="preserve"> da região - LEI Nº 16.311, DE 10 DE JUNHO DE 2025
(https://www.normaslegais.com.br/legislacao/lei-rs-16311-2025.htm -</t>
        </r>
        <r>
          <rPr>
            <b/>
            <sz val="8.5"/>
            <color rgb="FF000000"/>
            <rFont val="Tahoma"/>
            <family val="2"/>
            <charset val="1"/>
          </rPr>
          <t xml:space="preserve"> VER SEMPRE SE TEM UMA NOVA LEI</t>
        </r>
        <r>
          <rPr>
            <b/>
            <sz val="7"/>
            <color rgb="FF000000"/>
            <rFont val="Tahoma"/>
            <family val="2"/>
            <charset val="1"/>
          </rPr>
          <t xml:space="preserve">)
</t>
        </r>
        <r>
          <rPr>
            <b/>
            <u/>
            <sz val="7"/>
            <color rgb="FF000000"/>
            <rFont val="Tahoma"/>
            <family val="2"/>
            <charset val="1"/>
          </rPr>
          <t xml:space="preserve">
Obs. 1: a CCT poderá indicar outra base de cálculo da insalubridade.
</t>
        </r>
        <r>
          <rPr>
            <b/>
            <sz val="7"/>
            <color rgb="FF000000"/>
            <rFont val="Tahoma"/>
            <family val="2"/>
            <charset val="1"/>
          </rPr>
          <t xml:space="preserve">
Obs. 2: caso não seja necessário o pagamento da insalubridade, incluir a expressão "Não aplicável".
Obs. 3: para postos de limpeza e demais postos da CCT da SINDASSEIO, a base de cálculo da insalubridade é o </t>
        </r>
        <r>
          <rPr>
            <b/>
            <u/>
            <sz val="7"/>
            <color rgb="FF000000"/>
            <rFont val="Tahoma"/>
            <family val="2"/>
            <charset val="1"/>
          </rPr>
          <t>salário proporcional do posto</t>
        </r>
        <r>
          <rPr>
            <b/>
            <sz val="7"/>
            <color rgb="FF000000"/>
            <rFont val="Tahoma"/>
            <family val="2"/>
            <charset val="1"/>
          </rPr>
          <t>, ou seja, o salário informado no "MONTANTE A" &gt; "Remuneração - Grupo I", portanto, colocar aqui o valor proporcional do salário e readequar o título deste item.
Referente ao exposto acima dos postos de limpeza, em agosto/2020 houveram algumas impugnações referente a insalubridade ser calculada sobre o valor proporcional. Portanto, foi encaminhado à PGE questionamento sobre a base de cálculo a ser utilizada nos postos da CCT de limpeza, se o salário proporcional ou cheio. O número do PROA é 20/2000-0034874-2. A resposta da PGE foi que o cálculo nas planilhas deve ser feito pelo salário proporcional, mas os licitantes podem alterar para o salário cheio se for melhor para a empresa.</t>
        </r>
      </text>
    </comment>
    <comment ref="I26" authorId="1" shapeId="0" xr:uid="{00000000-0006-0000-0000-00001A000000}">
      <text>
        <r>
          <rPr>
            <sz val="11"/>
            <color rgb="FF000000"/>
            <rFont val="Calibri"/>
            <family val="2"/>
            <charset val="1"/>
          </rPr>
          <t>Caso o posto tenha que trabalhar nos feriados, incluir neste campo o quantitativo estimado mensal de horas em feriados.
Normalmente utilizamos 1 feriado por mês como média. Com isso, se for um posto de 8h diárias, incluir neste campo o número 8.</t>
        </r>
      </text>
    </comment>
    <comment ref="I27" authorId="1" shapeId="0" xr:uid="{00000000-0006-0000-0000-00001B000000}">
      <text>
        <r>
          <rPr>
            <sz val="11"/>
            <color rgb="FF000000"/>
            <rFont val="Calibri"/>
            <family val="2"/>
            <charset val="1"/>
          </rPr>
          <t>Incluir neste campo a porcentagem de acréscimo da HORA EXTRA EM FERIADOS.
O padrão é utilizar 100%, mas deve sempre ser verificado se consta outra porcentagem na CCT.</t>
        </r>
      </text>
    </comment>
    <comment ref="I28" authorId="1" shapeId="0" xr:uid="{00000000-0006-0000-0000-00001C000000}">
      <text>
        <r>
          <rPr>
            <sz val="11"/>
            <color rgb="FF000000"/>
            <rFont val="Calibri"/>
            <family val="2"/>
            <charset val="1"/>
          </rPr>
          <t>Caso seja necessário o pagamento da hora intervalar, indicar o número de horas mensais correspondentes. Caso não haja necessidade, manter a expressão "Não aplicável". 
Obs. 1: a hora intervalar normalmente é indicada para postos com regime de trabalho 12x36 em que o posto não pode ficar descoberto durante o intervalo.
Obs. 2: caso haja necessidade de pagamento e o posto for 12x36, incluir o número 15, pois são 15 horas de intervalo que cada funcionário iria fazer.</t>
        </r>
      </text>
    </comment>
    <comment ref="I29" authorId="1" shapeId="0" xr:uid="{00000000-0006-0000-0000-00001D000000}">
      <text>
        <r>
          <rPr>
            <sz val="11"/>
            <color rgb="FF000000"/>
            <rFont val="Calibri"/>
            <family val="2"/>
            <charset val="1"/>
          </rPr>
          <t>Informar a porcentagem de 10% ou 20%.
Obs.: fornecimento  de uniformes (roupa, crachá, etc) não é considerado materiais/equipamentos.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gn</author>
    <author/>
    <author>Gabriel Requena Nizarala</author>
  </authors>
  <commentList>
    <comment ref="C2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Informar o número do processo</t>
        </r>
      </text>
    </comment>
    <comment ref="D5" authorId="1" shapeId="0" xr:uid="{00000000-0006-0000-0100-000002000000}">
      <text>
        <r>
          <rPr>
            <sz val="11"/>
            <color rgb="FF000000"/>
            <rFont val="Calibri"/>
            <family val="2"/>
            <charset val="1"/>
          </rPr>
          <t>Informar o nome do cargo</t>
        </r>
      </text>
    </comment>
    <comment ref="D6" authorId="1" shapeId="0" xr:uid="{00000000-0006-0000-0100-000003000000}">
      <text>
        <r>
          <rPr>
            <sz val="11"/>
            <color rgb="FF000000"/>
            <rFont val="Calibri"/>
            <family val="2"/>
            <charset val="1"/>
          </rPr>
          <t>Informar as horas semanais (exemplo: 20, 40, 44...). 
Obs. 1: incluir apenas número.
Obs. 2: caso o regime de trabalho seja 12x36, incluir a expressão "12x36" sem aspas e sem espaços.</t>
        </r>
      </text>
    </comment>
    <comment ref="D7" authorId="1" shapeId="0" xr:uid="{00000000-0006-0000-0100-000004000000}">
      <text>
        <r>
          <rPr>
            <sz val="11"/>
            <color rgb="FF000000"/>
            <rFont val="Calibri"/>
            <family val="2"/>
            <charset val="1"/>
          </rPr>
          <t>Informar o número de registro no MTE da CCT da categoria.
Caso esteja vencida, ver no site do MTE se tem uma CCT nova.
https://www3.mte.gov.br/sistemas/mediador/ConsultarInstColetivo</t>
        </r>
      </text>
    </comment>
    <comment ref="I7" authorId="1" shapeId="0" xr:uid="{00000000-0006-0000-0100-000005000000}">
      <text>
        <r>
          <rPr>
            <sz val="11"/>
            <color rgb="FF000000"/>
            <rFont val="Calibri"/>
            <family val="2"/>
            <charset val="1"/>
          </rPr>
          <t>Caso deva ser pago adicional de insalubridade (10%, 20% ou 40%) deverá ser indicado aqui a porcentagem correspondente. Caso não deva ser pago tal adicional, deverá constar "Não aplicável".</t>
        </r>
      </text>
    </comment>
    <comment ref="D8" authorId="1" shapeId="0" xr:uid="{00000000-0006-0000-0100-000006000000}">
      <text>
        <r>
          <rPr>
            <sz val="11"/>
            <color rgb="FF000000"/>
            <rFont val="Calibri"/>
            <family val="2"/>
            <charset val="1"/>
          </rPr>
          <t>Informar a origem do salário (exemplo: CCT, Lei, Sindicato, etc). Geralmente o salário consta na CCT da categoria.</t>
        </r>
      </text>
    </comment>
    <comment ref="D9" authorId="1" shapeId="0" xr:uid="{00000000-0006-0000-0100-000007000000}">
      <text>
        <r>
          <rPr>
            <sz val="11"/>
            <color rgb="FF000000"/>
            <rFont val="Calibri"/>
            <family val="2"/>
            <charset val="1"/>
          </rPr>
          <t>Informar a cidade de prestação dos serviços</t>
        </r>
      </text>
    </comment>
    <comment ref="I9" authorId="1" shapeId="0" xr:uid="{00000000-0006-0000-0100-000008000000}">
      <text>
        <r>
          <rPr>
            <sz val="11"/>
            <color rgb="FF000000"/>
            <rFont val="Calibri"/>
            <family val="2"/>
            <charset val="1"/>
          </rPr>
          <t>Caso deva ser pago adicional de periculosidade (30%) deverá ser indicado aqui a porcentagem de 30%. Caso não deva ser pago tal adicional, deverá constar "Não aplicável".
Para postos de Vigilantes e Eletricistas sempre deve ser pago este adicional.</t>
        </r>
      </text>
    </comment>
    <comment ref="H10" authorId="1" shapeId="0" xr:uid="{00000000-0006-0000-0100-000009000000}">
      <text>
        <r>
          <rPr>
            <sz val="11"/>
            <color rgb="FF000000"/>
            <rFont val="Calibri"/>
            <family val="2"/>
            <charset val="1"/>
          </rPr>
          <t>Informar o número de horas correspondente ao salário normativo (exemplo: 220, 180, etc).</t>
        </r>
      </text>
    </comment>
    <comment ref="I10" authorId="1" shapeId="0" xr:uid="{00000000-0006-0000-0100-00000A000000}">
      <text>
        <r>
          <rPr>
            <sz val="11"/>
            <color rgb="FF000000"/>
            <rFont val="Calibri"/>
            <family val="2"/>
            <charset val="1"/>
          </rPr>
          <t>Informar o valor do salário normativo do cargo</t>
        </r>
      </text>
    </comment>
    <comment ref="I11" authorId="1" shapeId="0" xr:uid="{00000000-0006-0000-0100-00000B000000}">
      <text>
        <r>
          <rPr>
            <sz val="11"/>
            <color rgb="FF000000"/>
            <rFont val="Calibri"/>
            <family val="2"/>
            <charset val="1"/>
          </rPr>
          <t>Informar a alíquota do ISS relativo ao serviço do posto de trabalho</t>
        </r>
      </text>
    </comment>
    <comment ref="I12" authorId="1" shapeId="0" xr:uid="{00000000-0006-0000-0100-00000C000000}">
      <text>
        <r>
          <rPr>
            <sz val="11"/>
            <color rgb="FF000000"/>
            <rFont val="Calibri"/>
            <family val="2"/>
            <charset val="1"/>
          </rPr>
          <t>Informar o valor do VT da cidade que o posto de trabalho irá exercer suas funções</t>
        </r>
      </text>
    </comment>
    <comment ref="I13" authorId="1" shapeId="0" xr:uid="{00000000-0006-0000-0100-00000D000000}">
      <text>
        <r>
          <rPr>
            <sz val="11"/>
            <color rgb="FF000000"/>
            <rFont val="Calibri"/>
            <family val="2"/>
            <charset val="1"/>
          </rPr>
          <t>Informar o número de dias por mês que o posto irá trabalhar. 
Caso seja de segunda a sexta, utilizar 22.
Caso seja 12x36, utilizar 15.</t>
        </r>
      </text>
    </comment>
    <comment ref="I14" authorId="1" shapeId="0" xr:uid="{00000000-0006-0000-0100-00000E000000}">
      <text>
        <r>
          <rPr>
            <sz val="11"/>
            <color rgb="FF000000"/>
            <rFont val="Calibri"/>
            <family val="2"/>
            <charset val="1"/>
          </rPr>
          <t>Informar o valor do desconto do VT. Geralmente é 6%, porém a CCT pode indicar outra porcentagem</t>
        </r>
      </text>
    </comment>
    <comment ref="I15" authorId="1" shapeId="0" xr:uid="{00000000-0006-0000-0100-00000F000000}">
      <text>
        <r>
          <rPr>
            <sz val="11"/>
            <color rgb="FF000000"/>
            <rFont val="Calibri"/>
            <family val="2"/>
            <charset val="1"/>
          </rPr>
          <t>Informar o valor do vale alimentação caso conste na CCT. 
Caso não conste na CCT, incluir o valor 0  ou a expressão Não aplicável
Obs. 2: para postos da CCT SINDASSEIO e SEEAC (limpeza, copeiro, aux. administrativo e outros) que trabalham 44h, de segunda a sábado, sendo de segunda a sexta 8h diárias e nos sábados, 4h, há necessidade de pagamento do Auxílio Alimentação e do Auxílio Lanche, sendo 22 dias para o Aux. Alimentação e 4 dias para o Aux. Lanche.</t>
        </r>
      </text>
    </comment>
    <comment ref="I16" authorId="1" shapeId="0" xr:uid="{00000000-0006-0000-0100-000010000000}">
      <text>
        <r>
          <rPr>
            <sz val="11"/>
            <color rgb="FF000000"/>
            <rFont val="Calibri"/>
            <family val="2"/>
            <charset val="1"/>
          </rPr>
          <t>Informar o número de dias por mês que o posto irá receber o VA.</t>
        </r>
      </text>
    </comment>
    <comment ref="I17" authorId="1" shapeId="0" xr:uid="{00000000-0006-0000-0100-000011000000}">
      <text>
        <r>
          <rPr>
            <sz val="11"/>
            <color rgb="FF000000"/>
            <rFont val="Calibri"/>
            <family val="2"/>
            <charset val="1"/>
          </rPr>
          <t>Informar o valor do desconto do VA. Geralmente é 20%, porém a CCT pode indicar outra porcentagem</t>
        </r>
      </text>
    </comment>
    <comment ref="I18" authorId="1" shapeId="0" xr:uid="{00000000-0006-0000-0100-000012000000}">
      <text>
        <r>
          <rPr>
            <sz val="11"/>
            <color rgb="FF000000"/>
            <rFont val="Calibri"/>
            <family val="2"/>
            <charset val="1"/>
          </rPr>
          <t>Informar o valor do vale lanche caso seja necessário o pagamento conforme CCT. 
Caso não conste na CCT, incluir o valor 0  ou a expressão Não aplicável
Obs. 1: caso conste na CCT que deverá ser fornecido lanche, porém não especifica nenhum valor, utilizar o valor atribuído aos servidores estaduais conforme Leis 10.002/93 e  15.011/16 (o valor atualizado em 01/06/20 é de R$ 10,13).
Obs. 2: para postos da CCT SINDASSEIO e SEEAC (limpeza, copeiro, aux. administrativo e outros) que trabalham 44h, de segunda a sábado, sendo de segunda a sexta 8h diárias e nos sábados, 4h, há necessidade de pagamento do Auxílio Alimentação e do Auxílio Lanche, sendo 22 dias para o Aux. Alimentação e 4 dias para o Aux. Lanche.</t>
        </r>
      </text>
    </comment>
    <comment ref="I19" authorId="1" shapeId="0" xr:uid="{00000000-0006-0000-0100-000013000000}">
      <text>
        <r>
          <rPr>
            <sz val="11"/>
            <color rgb="FF000000"/>
            <rFont val="Calibri"/>
            <family val="2"/>
            <charset val="1"/>
          </rPr>
          <t>Informar o número de dias por mês que o posto irá receber o VL.</t>
        </r>
      </text>
    </comment>
    <comment ref="I20" authorId="1" shapeId="0" xr:uid="{00000000-0006-0000-0100-000014000000}">
      <text>
        <r>
          <rPr>
            <sz val="11"/>
            <color rgb="FF000000"/>
            <rFont val="Calibri"/>
            <family val="2"/>
            <charset val="1"/>
          </rPr>
          <t>Informar o valor do desconto do VL. Geralmente é 20%, porém a CCT pode indicar outra porcentagem</t>
        </r>
      </text>
    </comment>
    <comment ref="I21" authorId="2" shapeId="0" xr:uid="{00000000-0006-0000-0100-000015000000}">
      <text>
        <r>
          <rPr>
            <b/>
            <sz val="9"/>
            <color indexed="81"/>
            <rFont val="Segoe UI"/>
            <family val="2"/>
          </rPr>
          <t>Quando na CCT tiver previsão de pagamento de prêmio assiduidade (ou similar), incluir aqui o valor mensal</t>
        </r>
      </text>
    </comment>
    <comment ref="I22" authorId="2" shapeId="0" xr:uid="{00000000-0006-0000-0100-000016000000}">
      <text>
        <r>
          <rPr>
            <b/>
            <sz val="9"/>
            <color indexed="81"/>
            <rFont val="Segoe UI"/>
            <family val="2"/>
          </rPr>
          <t>Incluir o valor do Plano de Benefício Social Familiar quando for um postos de trabalho abrangido pela CCT celebrada entre SEEAC/SINDASSEIO (postos de limpeza, jardineiro, copeiro, entre outros)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3" authorId="1" shapeId="0" xr:uid="{00000000-0006-0000-0100-000017000000}">
      <text>
        <r>
          <rPr>
            <sz val="11"/>
            <color rgb="FF000000"/>
            <rFont val="Calibri"/>
            <family val="2"/>
            <charset val="1"/>
          </rPr>
          <t>Caso haja necessidade de pagamento de outros benefícios previstos na CCT, incluir aqui o valor mensal indicando a que se trata tal valor. Caso não haja necessidade, incluir a expressão "Não aplicável".</t>
        </r>
      </text>
    </comment>
    <comment ref="I24" authorId="1" shapeId="0" xr:uid="{00000000-0006-0000-0100-000018000000}">
      <text>
        <r>
          <rPr>
            <sz val="11"/>
            <color rgb="FF000000"/>
            <rFont val="Calibri"/>
            <family val="2"/>
            <charset val="1"/>
          </rPr>
          <t>Caso haja necessidade de pagamento de adicional de supervisão ao posto, incluir o número "37". Caso não haja necessidade, manter a expressão "Não aplicável".</t>
        </r>
      </text>
    </comment>
    <comment ref="I25" authorId="1" shapeId="0" xr:uid="{00000000-0006-0000-0100-000019000000}">
      <text>
        <r>
          <rPr>
            <sz val="11"/>
            <color rgb="FF000000"/>
            <rFont val="Calibri"/>
            <family val="2"/>
            <charset val="1"/>
          </rPr>
          <t xml:space="preserve">Informar o valor para base de cálculo da insalubridade. 
Conforme art. 192 da CLT, o exercício de trabalho em condições insalubres, acima dos limites de tolerância estabelecidos pelo Ministério do Trabalho, assegura a percepção de adicional respectivamente de 40%, 20% e 10% do </t>
        </r>
        <r>
          <rPr>
            <b/>
            <u/>
            <sz val="7"/>
            <color rgb="FF000000"/>
            <rFont val="Tahoma"/>
            <family val="2"/>
            <charset val="1"/>
          </rPr>
          <t>salário-mínimo</t>
        </r>
        <r>
          <rPr>
            <b/>
            <sz val="7"/>
            <color rgb="FF000000"/>
            <rFont val="Tahoma"/>
            <family val="2"/>
            <charset val="1"/>
          </rPr>
          <t xml:space="preserve"> da região LEI Nº 16.311, DE 10 DE JUNHO DE 2025 (https://www.normaslegais.com.br/legislacao/lei-rs-16311-2025.htm - VER SEMPRE SE TEM UMA NOVA LEI)
</t>
        </r>
        <r>
          <rPr>
            <b/>
            <u/>
            <sz val="7"/>
            <color rgb="FF000000"/>
            <rFont val="Tahoma"/>
            <family val="2"/>
            <charset val="1"/>
          </rPr>
          <t xml:space="preserve">
Obs. 1: a CCT poderá indicar outra base de cálculo da insalubridade.
</t>
        </r>
        <r>
          <rPr>
            <b/>
            <sz val="7"/>
            <color rgb="FF000000"/>
            <rFont val="Tahoma"/>
            <family val="2"/>
            <charset val="1"/>
          </rPr>
          <t xml:space="preserve">
Obs. 2: caso não seja necessário o pagamento da insalubridade, incluir a expressão "Não aplicável".
Obs. 3: para postos de limpeza e demais postos da CCT da SINDASSEIO, a base de cálculo da insalubridade é o </t>
        </r>
        <r>
          <rPr>
            <b/>
            <u/>
            <sz val="7"/>
            <color rgb="FF000000"/>
            <rFont val="Tahoma"/>
            <family val="2"/>
            <charset val="1"/>
          </rPr>
          <t>salário proporcional do posto</t>
        </r>
        <r>
          <rPr>
            <b/>
            <sz val="7"/>
            <color rgb="FF000000"/>
            <rFont val="Tahoma"/>
            <family val="2"/>
            <charset val="1"/>
          </rPr>
          <t>, ou seja, o salário informado no "MONTANTE A" &gt; "Remuneração - Grupo I", portanto, colocar aqui o valor proporcional do salário e readequar o título deste item.
Referente ao exposto acima dos postos de limpeza, em agosto/2020 houveram algumas impugnações referente a insalubridade ser calculada sobre o valor proporcional. Portanto, foi encaminhado à PGE questionamento sobre a base de cálculo a ser utilizada nos postos da CCT de limpeza, se o salário proporcional ou cheio. O número do PROA é 20/2000-0034874-2. A resposta da PGE foi que o cálculo nas planilhas deve ser feito pelo salário proporcional, mas os licitantes podem alterar para o salário cheio se for melhor para a empresa.</t>
        </r>
      </text>
    </comment>
    <comment ref="I26" authorId="1" shapeId="0" xr:uid="{00000000-0006-0000-0100-00001A000000}">
      <text>
        <r>
          <rPr>
            <sz val="11"/>
            <color rgb="FF000000"/>
            <rFont val="Calibri"/>
            <family val="2"/>
            <charset val="1"/>
          </rPr>
          <t>Caso o posto tenha que trabalhar nos feriados, incluir neste campo o quantitativo estimado mensal de horas em feriados.
Normalmente utilizamos 1 feriado por mês como média. Com isso, se for um posto de 8h diárias, incluir neste campo o número 8.</t>
        </r>
      </text>
    </comment>
    <comment ref="I27" authorId="1" shapeId="0" xr:uid="{00000000-0006-0000-0100-00001B000000}">
      <text>
        <r>
          <rPr>
            <sz val="11"/>
            <color rgb="FF000000"/>
            <rFont val="Calibri"/>
            <family val="2"/>
            <charset val="1"/>
          </rPr>
          <t>Incluir neste campo a porcentagem de acréscimo da HORA EXTRA EM FERIADOS.
O padrão é utilizar 100%, mas deve sempre ser verificado se consta outra porcentagem na CCT.</t>
        </r>
      </text>
    </comment>
    <comment ref="I28" authorId="1" shapeId="0" xr:uid="{00000000-0006-0000-0100-00001C000000}">
      <text>
        <r>
          <rPr>
            <sz val="11"/>
            <color rgb="FF000000"/>
            <rFont val="Calibri"/>
            <family val="2"/>
            <charset val="1"/>
          </rPr>
          <t>Caso seja necessário o pagamento da hora intervalar, indicar o número de horas mensais correspondentes. Caso não haja necessidade, manter a expressão "Não aplicável". 
Obs. 1: a hora intervalar normalmente é indicada para postos com regime de trabalho 12x36 em que o posto não pode ficar descoberto durante o intervalo.
Obs. 2: caso haja necessidade de pagamento e o posto for 12x36, incluir o número 15, pois são 15 horas de intervalo que cada funcionário iria fazer.</t>
        </r>
      </text>
    </comment>
    <comment ref="I29" authorId="1" shapeId="0" xr:uid="{00000000-0006-0000-0100-00001D000000}">
      <text>
        <r>
          <rPr>
            <sz val="11"/>
            <color rgb="FF000000"/>
            <rFont val="Calibri"/>
            <family val="2"/>
            <charset val="1"/>
          </rPr>
          <t>Informar a porcentagem de 10% ou 20%.
Obs.: fornecimento  de uniformes (roupa, crachá, etc) não é considerado materiais/equipamentos.</t>
        </r>
      </text>
    </comment>
    <comment ref="I30" authorId="1" shapeId="0" xr:uid="{00000000-0006-0000-0100-00001E000000}">
      <text>
        <r>
          <rPr>
            <sz val="11"/>
            <color rgb="FF000000"/>
            <rFont val="Calibri"/>
            <family val="2"/>
            <charset val="1"/>
          </rPr>
          <t>Informar neste campo o número de horas conforme cálculo explicado ao lado.
Obs.: já consta na célula, a fórmula para postos de trabalho em regime 12x36. Somente deve ser alterada esta célular se o regime de trabalho for outro.</t>
        </r>
      </text>
    </comment>
    <comment ref="I31" authorId="1" shapeId="0" xr:uid="{00000000-0006-0000-0100-00001F000000}">
      <text>
        <r>
          <rPr>
            <sz val="11"/>
            <color rgb="FF000000"/>
            <rFont val="Calibri"/>
            <family val="2"/>
            <charset val="1"/>
          </rPr>
          <t>Informar neste campo o valor da hora conforme cálculo explicado ao lado.
Obs. 1: a CCT poderá indicar outra porcentagem do adicional noturno. A que consta na fórmula, é a porcentagem padrão de 20%.
Obs. 2: já consta na célula, a fórmula para postos de trabalho em regime 12x36. Somente deve ser alterada esta célular se o regime de trabalho for outro ou se a porcentagem do adicional noturno for outra que não os 20%.</t>
        </r>
      </text>
    </comment>
    <comment ref="I32" authorId="2" shapeId="0" xr:uid="{00000000-0006-0000-0100-000020000000}">
      <text>
        <r>
          <rPr>
            <b/>
            <sz val="9"/>
            <color indexed="81"/>
            <rFont val="Segoe UI"/>
            <family val="2"/>
          </rPr>
          <t>Ver na CCT a porcentagem da hora no adicional noturno.
Obs.: caso não tenha na CCT, colocar o padrão de 20%.</t>
        </r>
      </text>
    </comment>
    <comment ref="I33" authorId="1" shapeId="0" xr:uid="{00000000-0006-0000-0100-000021000000}">
      <text>
        <r>
          <rPr>
            <sz val="11"/>
            <color rgb="FF000000"/>
            <rFont val="Calibri"/>
            <family val="2"/>
            <charset val="1"/>
          </rPr>
          <t>Informar neste campo o número de horas reduzidas conforme cálculo explicado ao lado.
Obs.: já consta na célula, a fórmula para postos de trabalho em regime 12x36. Somente deve ser alterada esta célular se o regime de trabalho for outro.</t>
        </r>
      </text>
    </comment>
    <comment ref="I34" authorId="1" shapeId="0" xr:uid="{00000000-0006-0000-0100-000022000000}">
      <text>
        <r>
          <rPr>
            <sz val="11"/>
            <color rgb="FF000000"/>
            <rFont val="Calibri"/>
            <family val="2"/>
            <charset val="1"/>
          </rPr>
          <t>Informar neste campo o valor da hora reduzida conforme cálculo explicado ao lado.
Obs.: já consta na célula, a fórmula para postos de trabalho em regime 12x36. Somente deve ser alterada esta célular se o regime de trabalho for outro.</t>
        </r>
      </text>
    </comment>
  </commentList>
</comments>
</file>

<file path=xl/sharedStrings.xml><?xml version="1.0" encoding="utf-8"?>
<sst xmlns="http://schemas.openxmlformats.org/spreadsheetml/2006/main" count="555" uniqueCount="235">
  <si>
    <r>
      <rPr>
        <b/>
        <sz val="8"/>
        <color rgb="FF000000"/>
        <rFont val="Calibri"/>
        <family val="2"/>
        <charset val="1"/>
      </rPr>
      <t xml:space="preserve">PLANILHA DE CUSTOS E FORMAÇÃO DE PREÇOS DE SERVIÇOS CONTINUADOS </t>
    </r>
    <r>
      <rPr>
        <b/>
        <u/>
        <sz val="10"/>
        <color rgb="FFFF0000"/>
        <rFont val="Calibri"/>
        <family val="2"/>
        <charset val="1"/>
      </rPr>
      <t>COM DEDICAÇÃO EXCLUSIVA</t>
    </r>
    <r>
      <rPr>
        <b/>
        <sz val="8"/>
        <color rgb="FF000000"/>
        <rFont val="Calibri"/>
        <family val="2"/>
        <charset val="1"/>
      </rPr>
      <t xml:space="preserve"> DE MÃO DE OBRA (ANEXO III - DECRETO 52.768 de 15.12.2015)</t>
    </r>
  </si>
  <si>
    <t>PROCESSO:</t>
  </si>
  <si>
    <r>
      <rPr>
        <b/>
        <sz val="14"/>
        <color rgb="FF000000"/>
        <rFont val="Calibri"/>
        <family val="2"/>
        <charset val="1"/>
      </rPr>
      <t xml:space="preserve">REGIME DE TRIBUTAÇÃO: </t>
    </r>
    <r>
      <rPr>
        <b/>
        <sz val="14"/>
        <color rgb="FFFF0000"/>
        <rFont val="Calibri"/>
        <family val="2"/>
        <charset val="1"/>
      </rPr>
      <t>LUCRO REAL</t>
    </r>
  </si>
  <si>
    <t>LICITAÇÃO/EDITAL</t>
  </si>
  <si>
    <t>ABERTURA:</t>
  </si>
  <si>
    <t>Cargo/Função:</t>
  </si>
  <si>
    <t>Convenção Coletiva de Trabalho:</t>
  </si>
  <si>
    <t>INSALUBRIDADE (10%, 20%, 40%)</t>
  </si>
  <si>
    <t>Origem do salário:</t>
  </si>
  <si>
    <t>Cidade:</t>
  </si>
  <si>
    <t>PERICULOSIDADE (30%)</t>
  </si>
  <si>
    <t xml:space="preserve">Salário Normativo </t>
  </si>
  <si>
    <t>Vlr. do salário e nº de horas correspondentes</t>
  </si>
  <si>
    <t>ISS</t>
  </si>
  <si>
    <t>Alíquota</t>
  </si>
  <si>
    <t>Tarifa Transporte</t>
  </si>
  <si>
    <t>CCT</t>
  </si>
  <si>
    <t>Vr. Unitário</t>
  </si>
  <si>
    <t>Dias</t>
  </si>
  <si>
    <t>Desconto</t>
  </si>
  <si>
    <t xml:space="preserve">Auxílio Alimentação </t>
  </si>
  <si>
    <t>Auxílio Lanche</t>
  </si>
  <si>
    <t>Prêmio Assiduidade / Cesta Básica (quando houver)</t>
  </si>
  <si>
    <t>Valor mensal</t>
  </si>
  <si>
    <t>Plano de Benefício Social Familiar (apenas para a CCT SEEAC/SINDASSEIO)</t>
  </si>
  <si>
    <t>Outros benefícios que refletem na planilha de custos, caso constem na CCT.</t>
  </si>
  <si>
    <t>Adicional de Supervisor (37%)</t>
  </si>
  <si>
    <t>Porcentagem</t>
  </si>
  <si>
    <t>Base de cálculo da insalubridade</t>
  </si>
  <si>
    <t>Valor</t>
  </si>
  <si>
    <t>Quantitativo de horas trabalhadas em feriados no mês (estimado) - Não aplicável para postos 12x36</t>
  </si>
  <si>
    <t>Horas por mês</t>
  </si>
  <si>
    <t>Acréscimo da hora extra</t>
  </si>
  <si>
    <t>Hora Intervalar (somente para postos 12x36, quando for o caso)</t>
  </si>
  <si>
    <t>Sem fornecimento de materiais ou apenas fornecimento de EPIs ou uniformes, utilizar 10%.       Com fornecimento de materiais ou equipamentos, utilizar 20%.                                                               (Decreto 52.768/2015, alterado pelo Decreto 53.424/2017)</t>
  </si>
  <si>
    <t>Não aplicável</t>
  </si>
  <si>
    <t>MONTANTE A</t>
  </si>
  <si>
    <t>I</t>
  </si>
  <si>
    <t>Remuneração - Grupo I</t>
  </si>
  <si>
    <t>%</t>
  </si>
  <si>
    <t>Valor Mensal/unidade de serviço (R$)</t>
  </si>
  <si>
    <t>Salário</t>
  </si>
  <si>
    <r>
      <rPr>
        <sz val="8"/>
        <color rgb="FF000000"/>
        <rFont val="Calibri"/>
        <family val="2"/>
        <charset val="1"/>
      </rPr>
      <t xml:space="preserve">Adicional Periculosidade 30% </t>
    </r>
    <r>
      <rPr>
        <b/>
        <sz val="5"/>
        <color rgb="FF000000"/>
        <rFont val="Calibri"/>
        <family val="2"/>
        <charset val="1"/>
      </rPr>
      <t>(Ver súmulas 364, 132 e 191 do TST)</t>
    </r>
  </si>
  <si>
    <r>
      <rPr>
        <sz val="8"/>
        <color rgb="FF000000"/>
        <rFont val="Calibri"/>
        <family val="2"/>
        <charset val="1"/>
      </rPr>
      <t xml:space="preserve">Adicional Insalubridade 10% </t>
    </r>
    <r>
      <rPr>
        <b/>
        <sz val="5"/>
        <color rgb="FF000000"/>
        <rFont val="Calibri"/>
        <family val="2"/>
        <charset val="1"/>
      </rPr>
      <t>(Ver súmula 228 e 139 TST)</t>
    </r>
  </si>
  <si>
    <r>
      <rPr>
        <sz val="8"/>
        <color rgb="FF000000"/>
        <rFont val="Calibri"/>
        <family val="2"/>
        <charset val="1"/>
      </rPr>
      <t xml:space="preserve">Adicional Insalubridade 20% </t>
    </r>
    <r>
      <rPr>
        <b/>
        <sz val="5"/>
        <color rgb="FF000000"/>
        <rFont val="Calibri"/>
        <family val="2"/>
        <charset val="1"/>
      </rPr>
      <t>(Ver súmula 228 e 139 TST)</t>
    </r>
  </si>
  <si>
    <r>
      <rPr>
        <sz val="8"/>
        <color rgb="FF000000"/>
        <rFont val="Calibri"/>
        <family val="2"/>
        <charset val="1"/>
      </rPr>
      <t xml:space="preserve">Adicional Insalubridade 40% </t>
    </r>
    <r>
      <rPr>
        <b/>
        <sz val="5"/>
        <color rgb="FF000000"/>
        <rFont val="Calibri"/>
        <family val="2"/>
        <charset val="1"/>
      </rPr>
      <t>(Ver súmula 228 e 139 TST)</t>
    </r>
  </si>
  <si>
    <r>
      <t xml:space="preserve">Adicional de Supervisor </t>
    </r>
    <r>
      <rPr>
        <b/>
        <sz val="5"/>
        <color rgb="FF000000"/>
        <rFont val="Calibri"/>
        <family val="2"/>
        <charset val="1"/>
      </rPr>
      <t>(IN 05/2017 MPOG SLTI)</t>
    </r>
  </si>
  <si>
    <t>Feriados</t>
  </si>
  <si>
    <t>DSR =  número total das horas extras do mês / número de dias úteis X domingos e feriados do mês X valor da hora extra com acréscimo</t>
  </si>
  <si>
    <t>Total de Remuneração</t>
  </si>
  <si>
    <t>II</t>
  </si>
  <si>
    <t>Encargos Sociais - Grupo II: Obrigações Sociais</t>
  </si>
  <si>
    <r>
      <rPr>
        <sz val="8"/>
        <color rgb="FF000000"/>
        <rFont val="Calibri"/>
        <family val="2"/>
        <charset val="1"/>
      </rPr>
      <t xml:space="preserve">INSS </t>
    </r>
    <r>
      <rPr>
        <b/>
        <sz val="5"/>
        <color rgb="FF000000"/>
        <rFont val="Calibri"/>
        <family val="2"/>
        <charset val="1"/>
      </rPr>
      <t>(art. 22, inc. I, Lei nº 8.212/91)</t>
    </r>
  </si>
  <si>
    <r>
      <rPr>
        <sz val="8"/>
        <color rgb="FF000000"/>
        <rFont val="Calibri"/>
        <family val="2"/>
        <charset val="1"/>
      </rPr>
      <t xml:space="preserve">SESI ou SESC </t>
    </r>
    <r>
      <rPr>
        <b/>
        <sz val="5"/>
        <color rgb="FF000000"/>
        <rFont val="Calibri"/>
        <family val="2"/>
        <charset val="1"/>
      </rPr>
      <t>(art. 30, Lei nº 8.036/90)</t>
    </r>
  </si>
  <si>
    <r>
      <rPr>
        <sz val="8"/>
        <color rgb="FF000000"/>
        <rFont val="Calibri"/>
        <family val="2"/>
        <charset val="1"/>
      </rPr>
      <t xml:space="preserve">SENAI ou SENAC </t>
    </r>
    <r>
      <rPr>
        <b/>
        <sz val="5"/>
        <color rgb="FF000000"/>
        <rFont val="Calibri"/>
        <family val="2"/>
        <charset val="1"/>
      </rPr>
      <t>(Decreto-Lei nº 2.318/86)</t>
    </r>
  </si>
  <si>
    <r>
      <rPr>
        <sz val="8"/>
        <color rgb="FF000000"/>
        <rFont val="Calibri"/>
        <family val="2"/>
        <charset val="1"/>
      </rPr>
      <t xml:space="preserve">INCRA </t>
    </r>
    <r>
      <rPr>
        <b/>
        <sz val="5"/>
        <color rgb="FF000000"/>
        <rFont val="Calibri"/>
        <family val="2"/>
        <charset val="1"/>
      </rPr>
      <t>(art. 15I, Lei Complementar nº 011/71)</t>
    </r>
  </si>
  <si>
    <r>
      <rPr>
        <sz val="8"/>
        <color rgb="FF000000"/>
        <rFont val="Calibri"/>
        <family val="2"/>
        <charset val="1"/>
      </rPr>
      <t xml:space="preserve">SALÁRIO EDUCAÇÃO </t>
    </r>
    <r>
      <rPr>
        <b/>
        <sz val="5"/>
        <color rgb="FF000000"/>
        <rFont val="Calibri"/>
        <family val="2"/>
        <charset val="1"/>
      </rPr>
      <t>(art. , inc. I, Decreto nº 87.043/82)</t>
    </r>
  </si>
  <si>
    <r>
      <rPr>
        <sz val="8"/>
        <color rgb="FF000000"/>
        <rFont val="Calibri"/>
        <family val="2"/>
        <charset val="1"/>
      </rPr>
      <t>FGTS</t>
    </r>
    <r>
      <rPr>
        <b/>
        <sz val="5"/>
        <color rgb="FF000000"/>
        <rFont val="Calibri"/>
        <family val="2"/>
        <charset val="1"/>
      </rPr>
      <t xml:space="preserve"> (art. 15, Lei nº 8.036/90)</t>
    </r>
  </si>
  <si>
    <r>
      <rPr>
        <sz val="8"/>
        <color rgb="FF000000"/>
        <rFont val="Calibri"/>
        <family val="2"/>
        <charset val="1"/>
      </rPr>
      <t xml:space="preserve">SEG. ACIDENTE DO TRABALHO 1%, 2% e 3% </t>
    </r>
    <r>
      <rPr>
        <b/>
        <sz val="5"/>
        <color rgb="FF000000"/>
        <rFont val="Calibri"/>
        <family val="2"/>
        <charset val="1"/>
      </rPr>
      <t>(art. 22, inc. II, alíneas "b" e "c", da Lei nº 8.212/91)</t>
    </r>
  </si>
  <si>
    <r>
      <rPr>
        <sz val="8"/>
        <color rgb="FF000000"/>
        <rFont val="Calibri"/>
        <family val="2"/>
        <charset val="1"/>
      </rPr>
      <t xml:space="preserve">SEBRAE </t>
    </r>
    <r>
      <rPr>
        <b/>
        <sz val="5"/>
        <color rgb="FF000000"/>
        <rFont val="Calibri"/>
        <family val="2"/>
        <charset val="1"/>
      </rPr>
      <t>(§ 3º, art. 8º, Lei nº 8.029/90)</t>
    </r>
  </si>
  <si>
    <t>Total do Grupo II</t>
  </si>
  <si>
    <t>Os percentuais para o SAT podem variar de 0,50% a 6,00% em função do Fator de Acidente Previdenciário (FAP), Decreto nº 6.957/2009</t>
  </si>
  <si>
    <t>Deverá obrigatoriamente acompanhar a proposta de preços e a planilha de custos e formação de preços a prova do Fator Acidentário de Prevenção – FAP por meio de impressão de consulta ao site do Ministério da Previdência Social (que pode ser obtido no endereço eletrônico http://www2.dataprev.gov.br/fap/fap.htm), independentemente de alteração da alíquota da parcela do Seguro Acidente de Trabalho disposta no Quadro II da referida planilha.</t>
  </si>
  <si>
    <t>III</t>
  </si>
  <si>
    <t>Encargos Sociais - Grupo III: Tempo Não Trabalhado</t>
  </si>
  <si>
    <t>FÉRIAS GOZADAS + ADICIONAL DE FÉRIAS</t>
  </si>
  <si>
    <r>
      <rPr>
        <sz val="8"/>
        <color rgb="FF000000"/>
        <rFont val="Calibri"/>
        <family val="2"/>
        <charset val="1"/>
      </rPr>
      <t>FALTAS ABONADAS</t>
    </r>
    <r>
      <rPr>
        <b/>
        <vertAlign val="superscript"/>
        <sz val="8"/>
        <color rgb="FF000000"/>
        <rFont val="Calibri"/>
        <family val="2"/>
        <charset val="1"/>
      </rPr>
      <t xml:space="preserve"> (3)</t>
    </r>
  </si>
  <si>
    <r>
      <t xml:space="preserve">FALTAS LEGAIS </t>
    </r>
    <r>
      <rPr>
        <vertAlign val="superscript"/>
        <sz val="8"/>
        <color rgb="FF000000"/>
        <rFont val="Calibri"/>
        <family val="2"/>
        <charset val="1"/>
      </rPr>
      <t>(4)</t>
    </r>
  </si>
  <si>
    <t>LICENÇA MATERNIDADE</t>
  </si>
  <si>
    <t>LICENÇA PATERNIDADE</t>
  </si>
  <si>
    <t>ACIDENTE DE TRABALHO</t>
  </si>
  <si>
    <t>AVISO PRÉVIO TRABALHADO</t>
  </si>
  <si>
    <t>13º SALÁRIO</t>
  </si>
  <si>
    <t>Total do Grupo III</t>
  </si>
  <si>
    <t>(3)</t>
  </si>
  <si>
    <t>Faltas Justificadas por Auxílio Doença</t>
  </si>
  <si>
    <t>(4)</t>
  </si>
  <si>
    <t>Faltas Legais - Art. 473 CLT</t>
  </si>
  <si>
    <t>IV</t>
  </si>
  <si>
    <t>Encargos Sociais - Grupo IV: Indenizações</t>
  </si>
  <si>
    <t>INDENIZAÇÕES</t>
  </si>
  <si>
    <t>FGTS SOBRE INDENIZAÇÕES</t>
  </si>
  <si>
    <t>INDENIZAÇÃO COMPENSATÓRIA POR DEMISSÃO SEM JUSTA CAUSA</t>
  </si>
  <si>
    <t>Total do Grupo IV</t>
  </si>
  <si>
    <t>V</t>
  </si>
  <si>
    <t>Encargos Sociais - Grupo V: Incidências</t>
  </si>
  <si>
    <t>INCIDÊNCIA GRUPO II (Obrigações Sociais) X GRUPO III (Tempo Não Trabalhado)</t>
  </si>
  <si>
    <t>Total do Grupo V</t>
  </si>
  <si>
    <t>TOTAL DOS ENCARGOS SOCIAIS (II + III + IV + V)</t>
  </si>
  <si>
    <t>VI</t>
  </si>
  <si>
    <t>Demais custos relativos à Norma Coletiva ou Disposições Legais - Grupo VI</t>
  </si>
  <si>
    <t>Auxílio Alimentação</t>
  </si>
  <si>
    <t>Plano de Saúde</t>
  </si>
  <si>
    <t>Vale-Transporte⁽⁵⁾</t>
  </si>
  <si>
    <t>Adicional Intervalar</t>
  </si>
  <si>
    <t>Prêmio Assiduidade (quando houver)</t>
  </si>
  <si>
    <t>Outros</t>
  </si>
  <si>
    <t>Total do Grupo VI</t>
  </si>
  <si>
    <t>(5)</t>
  </si>
  <si>
    <t>O valor do vale-transporte pode variar de acordo com o modal fornecido pelo empregador.</t>
  </si>
  <si>
    <t>MEMÓRIA DE CÁLCULO DO VALE TRANSPORTE</t>
  </si>
  <si>
    <t>Valor Unitário</t>
  </si>
  <si>
    <t>Dias de Trabalho</t>
  </si>
  <si>
    <t>Vale p/dia</t>
  </si>
  <si>
    <t>Custo total</t>
  </si>
  <si>
    <t>Base de cálculo</t>
  </si>
  <si>
    <t>Percentual de desconto</t>
  </si>
  <si>
    <t>Valor desconto</t>
  </si>
  <si>
    <t>Custo efetivo</t>
  </si>
  <si>
    <t>MEMÓRIA DE CÁLCULO DO VALE LANCHE</t>
  </si>
  <si>
    <t>Dias por mês</t>
  </si>
  <si>
    <t>MEMÓRIA DE CÁLCULO DO</t>
  </si>
  <si>
    <t>TOTAL DO MONTANTE A (I + II + III+ IV + V +VI)</t>
  </si>
  <si>
    <t>MONTANTE B</t>
  </si>
  <si>
    <t>Despesas Diretas</t>
  </si>
  <si>
    <r>
      <rPr>
        <sz val="8"/>
        <color rgb="FF000000"/>
        <rFont val="Calibri"/>
        <family val="2"/>
        <charset val="1"/>
      </rPr>
      <t xml:space="preserve">Transporte </t>
    </r>
    <r>
      <rPr>
        <vertAlign val="superscript"/>
        <sz val="8"/>
        <color rgb="FF000000"/>
        <rFont val="Calibri"/>
        <family val="2"/>
        <charset val="1"/>
      </rPr>
      <t xml:space="preserve">(6) </t>
    </r>
  </si>
  <si>
    <r>
      <rPr>
        <sz val="8"/>
        <color rgb="FF000000"/>
        <rFont val="Calibri"/>
        <family val="2"/>
        <charset val="1"/>
      </rPr>
      <t>Uniformes/EPI</t>
    </r>
    <r>
      <rPr>
        <vertAlign val="superscript"/>
        <sz val="8"/>
        <color rgb="FF000000"/>
        <rFont val="Calibri"/>
        <family val="2"/>
        <charset val="1"/>
      </rPr>
      <t xml:space="preserve"> (6a) </t>
    </r>
  </si>
  <si>
    <t>Seguro de vida</t>
  </si>
  <si>
    <r>
      <t>Materiais/Equipamentos</t>
    </r>
    <r>
      <rPr>
        <vertAlign val="superscript"/>
        <sz val="8"/>
        <color rgb="FF000000"/>
        <rFont val="Calibri"/>
        <family val="2"/>
        <charset val="1"/>
      </rPr>
      <t xml:space="preserve"> (7)</t>
    </r>
  </si>
  <si>
    <r>
      <t>Depreciação de equipamentos</t>
    </r>
    <r>
      <rPr>
        <vertAlign val="superscript"/>
        <sz val="8"/>
        <color rgb="FF000000"/>
        <rFont val="Calibri"/>
        <family val="2"/>
        <charset val="1"/>
      </rPr>
      <t xml:space="preserve"> (8)</t>
    </r>
  </si>
  <si>
    <r>
      <t>Mobilização</t>
    </r>
    <r>
      <rPr>
        <vertAlign val="superscript"/>
        <sz val="8"/>
        <color rgb="FF000000"/>
        <rFont val="Calibri"/>
        <family val="2"/>
        <charset val="1"/>
      </rPr>
      <t xml:space="preserve"> (8)</t>
    </r>
  </si>
  <si>
    <t>Outros (especificar)</t>
  </si>
  <si>
    <t>Total de Despesas Diretas</t>
  </si>
  <si>
    <t>(6)   Somente será preenchido quando o licitante fornecer transporte próprio, pagamento de combustível ou quando for necessário outro modal para transporte do funcionário
(6a)  EPI - Equipamento de Proteção Individual
(7) O licitante deverá entregar junto com a sua proposta, uma tabela com o valor unitário de cada material/equipamento constante no Termo de Referência
(8)   Tais custos de mobilização e depreciação de equipamentos não são renováveis, devendo ser eliminados após o primeiro ano de contrato caso haja prorrogação</t>
  </si>
  <si>
    <t>LIMITE QUADRO I (Despesas Diretas) sobre Montante A (exceto Vale-transporte), conforme alíneas "b.2" e "b.3", Inc. II, art. 7º, do Decreto 52.768/2015, alterado pelo Decreto 53.424/2017: 10% SEM MATERIAIS/EQUIPAMENTOS; 20% COM MATERIAIS/EQUIPAMENTOS</t>
  </si>
  <si>
    <t>Dedução Vale Transporte</t>
  </si>
  <si>
    <t>Remuneração (Grupo I)</t>
  </si>
  <si>
    <t>Obrigações Sociais (Grupo II)</t>
  </si>
  <si>
    <t>Tempo Não Trabalhado (Grupo III)</t>
  </si>
  <si>
    <t>Indenizações (Grupo IV)</t>
  </si>
  <si>
    <t>Incidências (Grupo V)</t>
  </si>
  <si>
    <t>Demais Custos CCT</t>
  </si>
  <si>
    <t>Total Montante A</t>
  </si>
  <si>
    <t>Base de Cálculo</t>
  </si>
  <si>
    <t>Despesas Indiretas</t>
  </si>
  <si>
    <t>Despesas Administrativas</t>
  </si>
  <si>
    <t>Seguros</t>
  </si>
  <si>
    <r>
      <t xml:space="preserve">Total de Despesas Indiretas                                                                                                                                                 </t>
    </r>
    <r>
      <rPr>
        <u/>
        <sz val="7.5"/>
        <color rgb="FF000000"/>
        <rFont val="Calibri"/>
        <family val="2"/>
      </rPr>
      <t>Obs.: conforme item b.1 do inciso II do art. 7º do Decreto 52.768/2015, a soma das Despesas Indiretas + Lucro não poderá ultrapassar o valor constante na célula G125.</t>
    </r>
  </si>
  <si>
    <t>Lucro</t>
  </si>
  <si>
    <r>
      <t xml:space="preserve">Total do Lucro                                                                                                                                                                          </t>
    </r>
    <r>
      <rPr>
        <u/>
        <sz val="7.5"/>
        <color rgb="FF000000"/>
        <rFont val="Calibri"/>
        <family val="2"/>
      </rPr>
      <t>Obs.: conforme item b.1 do inciso II do art. 7º do Decreto 52.768/2015, a soma das Despesas Indiretas + Lucro não poderá ultrapassar o valor constante na célula G125.</t>
    </r>
  </si>
  <si>
    <t>LIMITE DOS QUADROS II (Despesas Indiretas) e III (Lucro) sobre Montante A (exceto Vale-transporte), conforme alínea "b1", Inc. II, art. 7º, do Decreto 52.768</t>
  </si>
  <si>
    <t>TOTAL DO MONTANTE B (I + II + III)</t>
  </si>
  <si>
    <t>MONTANTE C</t>
  </si>
  <si>
    <r>
      <rPr>
        <b/>
        <sz val="10"/>
        <color rgb="FF000000"/>
        <rFont val="Calibri"/>
        <family val="2"/>
        <charset val="1"/>
      </rPr>
      <t xml:space="preserve">Tributos </t>
    </r>
    <r>
      <rPr>
        <b/>
        <vertAlign val="superscript"/>
        <sz val="10"/>
        <color rgb="FF000000"/>
        <rFont val="Calibri"/>
        <family val="2"/>
        <charset val="1"/>
      </rPr>
      <t>(8)</t>
    </r>
  </si>
  <si>
    <t>PIS</t>
  </si>
  <si>
    <t>COFINS</t>
  </si>
  <si>
    <r>
      <rPr>
        <sz val="8"/>
        <color rgb="FF000000"/>
        <rFont val="Calibri"/>
        <family val="2"/>
        <charset val="1"/>
      </rPr>
      <t xml:space="preserve">SIMPLES </t>
    </r>
    <r>
      <rPr>
        <vertAlign val="superscript"/>
        <sz val="8"/>
        <color rgb="FF000000"/>
        <rFont val="Calibri"/>
        <family val="2"/>
        <charset val="1"/>
      </rPr>
      <t>(9)</t>
    </r>
  </si>
  <si>
    <t>Outros (CPRB)</t>
  </si>
  <si>
    <t>Total de Tributos</t>
  </si>
  <si>
    <t>(8)</t>
  </si>
  <si>
    <t>O valor referente a tributos é obtido aplicando-se o percentual sobre o valor do faturamento.</t>
  </si>
  <si>
    <t>(9)</t>
  </si>
  <si>
    <t>As empresas optantes pelo SIMPLES que se enquadrarem nas exceções previstas nos parágrafos 5º-B a 5º-E do artigo 18 da Lei Complementar 123/2006, deverão preencher apenas a linha 4 da planilha</t>
  </si>
  <si>
    <t>MEMÓRIA DE CÁLCULO DOS TRIBUTOS</t>
  </si>
  <si>
    <t>Montante A</t>
  </si>
  <si>
    <t>Montante B</t>
  </si>
  <si>
    <t>Custo total por empregado</t>
  </si>
  <si>
    <t>TRIBUTOS</t>
  </si>
  <si>
    <t>LUCRO REAL</t>
  </si>
  <si>
    <t>LUCRO PRESUMIDO</t>
  </si>
  <si>
    <t>Coeficiente L. Real</t>
  </si>
  <si>
    <t>Coeficiente L. Presumido</t>
  </si>
  <si>
    <r>
      <rPr>
        <sz val="6"/>
        <color rgb="FF000000"/>
        <rFont val="Calibri"/>
        <family val="2"/>
        <charset val="1"/>
      </rPr>
      <t>Coef SIMPLES</t>
    </r>
    <r>
      <rPr>
        <i/>
        <vertAlign val="superscript"/>
        <sz val="6"/>
        <color rgb="FF000000"/>
        <rFont val="Calibri"/>
        <family val="2"/>
        <charset val="1"/>
      </rPr>
      <t xml:space="preserve"> (*)</t>
    </r>
  </si>
  <si>
    <t>SIMPLES</t>
  </si>
  <si>
    <t>(*)</t>
  </si>
  <si>
    <t>Segunda faixa: Receita Bruta em 12 meses De 180.000,01 a 360.000,00- Alíquota de 9,00%</t>
  </si>
  <si>
    <r>
      <rPr>
        <sz val="8"/>
        <color rgb="FF000000"/>
        <rFont val="Calibri"/>
        <family val="2"/>
        <charset val="1"/>
      </rPr>
      <t xml:space="preserve">Outros (CPRB) </t>
    </r>
    <r>
      <rPr>
        <vertAlign val="superscript"/>
        <sz val="8"/>
        <color rgb="FF000000"/>
        <rFont val="Calibri"/>
        <family val="2"/>
        <charset val="1"/>
      </rPr>
      <t>(1)</t>
    </r>
  </si>
  <si>
    <t>TOTAL</t>
  </si>
  <si>
    <t>(1)</t>
  </si>
  <si>
    <t>As empresas optantes pela desoneração da Folha de Pagamento prevista na Lei Federal nº 12.546/2011 devem preencher a alíquota no campo "Outros (CPRB)"</t>
  </si>
  <si>
    <t>TOTAL DO MONTANTE C</t>
  </si>
  <si>
    <t>QUADRO RESUMO</t>
  </si>
  <si>
    <t>Remuneração (I)</t>
  </si>
  <si>
    <t>Encargos Sociais (II + III + IV + V)</t>
  </si>
  <si>
    <t>Demais Custos realtivos a Norma Coletiva ou Disposições Legais (VI)</t>
  </si>
  <si>
    <t xml:space="preserve">Total do Montante A </t>
  </si>
  <si>
    <t>Despesas Diretas (I)</t>
  </si>
  <si>
    <t>Despesas Indiretas (II)</t>
  </si>
  <si>
    <t>Lucro (III)</t>
  </si>
  <si>
    <t xml:space="preserve">Total do Montante B </t>
  </si>
  <si>
    <t>Tributos (I)</t>
  </si>
  <si>
    <t xml:space="preserve">Total do Montante C </t>
  </si>
  <si>
    <t>QUADRO RESUMO UNITÁRIO</t>
  </si>
  <si>
    <t>Valor mensal de materiais/equipamentos</t>
  </si>
  <si>
    <t>Conta vinculada</t>
  </si>
  <si>
    <r>
      <rPr>
        <u/>
        <sz val="7"/>
        <color rgb="FF000000"/>
        <rFont val="Calibri"/>
        <family val="2"/>
      </rPr>
      <t>Valor unitário de retenção</t>
    </r>
    <r>
      <rPr>
        <sz val="7"/>
        <color rgb="FF000000"/>
        <rFont val="Calibri"/>
        <family val="2"/>
      </rPr>
      <t xml:space="preserve"> (total da remuneração X soma das porcentagens de Férias Gozadas, Aviso Prévio Trabalhado, 13º salário, indenizações e incidências X unidades de serviço)</t>
    </r>
  </si>
  <si>
    <t>Valor total do posto</t>
  </si>
  <si>
    <t>Valor Mensal por Unidade de Serviço (A + B + C)</t>
  </si>
  <si>
    <t>Quantidade de Unidade de Serviços</t>
  </si>
  <si>
    <t>Valor mensal do serviço</t>
  </si>
  <si>
    <r>
      <rPr>
        <b/>
        <sz val="8"/>
        <color rgb="FF000000"/>
        <rFont val="Calibri"/>
        <family val="2"/>
        <charset val="1"/>
      </rPr>
      <t xml:space="preserve">PLANILHA DE CUSTOS E FORMAÇÃO DE PREÇOS DE SERVIÇOS CONTINUADOS </t>
    </r>
    <r>
      <rPr>
        <b/>
        <u/>
        <sz val="10"/>
        <color rgb="FFFF0000"/>
        <rFont val="Calibri"/>
        <family val="2"/>
        <charset val="1"/>
      </rPr>
      <t>COM DEDICAÇÃO EXCLUSIVA</t>
    </r>
    <r>
      <rPr>
        <b/>
        <sz val="8"/>
        <color rgb="FF000000"/>
        <rFont val="Calibri"/>
        <family val="2"/>
        <charset val="1"/>
      </rPr>
      <t xml:space="preserve"> DE MÃO DE OBRA (ANEXO III - DECRETOS 52.768 de 15.12.2015 e 54.273 de 10.10.2018)</t>
    </r>
  </si>
  <si>
    <t>Salário Normativo</t>
  </si>
  <si>
    <t>Vale Alimentação</t>
  </si>
  <si>
    <t>Outros benefícios que refletem na planilha de custos, caso constem na CCT</t>
  </si>
  <si>
    <r>
      <t>Adicional Noturno:
Horas:</t>
    </r>
    <r>
      <rPr>
        <sz val="8"/>
        <color rgb="FF000000"/>
        <rFont val="Calibri"/>
        <family val="2"/>
        <charset val="1"/>
      </rPr>
      <t xml:space="preserve"> [(60/52,5) x Nº de horas noturnas diárias] x Nº de dias trabalhados com hora noturna
</t>
    </r>
    <r>
      <rPr>
        <b/>
        <sz val="8"/>
        <color rgb="FF000000"/>
        <rFont val="Calibri"/>
        <family val="2"/>
        <charset val="1"/>
      </rPr>
      <t>Valor hora:</t>
    </r>
    <r>
      <rPr>
        <sz val="8"/>
        <color rgb="FF000000"/>
        <rFont val="Calibri"/>
        <family val="2"/>
        <charset val="1"/>
      </rPr>
      <t xml:space="preserve"> (vlr. do salário/nº de horas correspondente do salário) x Porcentagem do adicionl noturno</t>
    </r>
  </si>
  <si>
    <t>Nº horas</t>
  </si>
  <si>
    <t>Vr. Hora</t>
  </si>
  <si>
    <t>Porcentagem do adicional noturno</t>
  </si>
  <si>
    <r>
      <rPr>
        <b/>
        <sz val="8"/>
        <color rgb="FF000000"/>
        <rFont val="Calibri"/>
        <family val="2"/>
        <charset val="1"/>
      </rPr>
      <t>Reduzida Noturna
Horas Reduzidas:</t>
    </r>
    <r>
      <rPr>
        <sz val="8"/>
        <color rgb="FF000000"/>
        <rFont val="Calibri"/>
        <family val="2"/>
        <charset val="1"/>
      </rPr>
      <t xml:space="preserve"> {[(60/52,5) x Nº de horas noturnas diárias] - Nº de horas noturnas diárias} X Nº de dias trabalhados com hora noturna
</t>
    </r>
    <r>
      <rPr>
        <b/>
        <sz val="8"/>
        <color rgb="FF000000"/>
        <rFont val="Calibri"/>
        <family val="2"/>
        <charset val="1"/>
      </rPr>
      <t>Valor hora:</t>
    </r>
    <r>
      <rPr>
        <sz val="8"/>
        <color rgb="FF000000"/>
        <rFont val="Calibri"/>
        <family val="2"/>
        <charset val="1"/>
      </rPr>
      <t xml:space="preserve"> (vlr. do salário/nº de horas correspondente do salário) x 150% (H.Extra)</t>
    </r>
  </si>
  <si>
    <r>
      <rPr>
        <sz val="8"/>
        <color rgb="FF000000"/>
        <rFont val="Calibri"/>
        <family val="2"/>
        <charset val="1"/>
      </rPr>
      <t xml:space="preserve">Adicional Noturno 20% </t>
    </r>
    <r>
      <rPr>
        <b/>
        <sz val="5"/>
        <color rgb="FF000000"/>
        <rFont val="Calibri"/>
        <family val="2"/>
        <charset val="1"/>
      </rPr>
      <t>(Ver súmula 60 TST)</t>
    </r>
  </si>
  <si>
    <r>
      <t xml:space="preserve">Adicional Insalubridade 10% </t>
    </r>
    <r>
      <rPr>
        <b/>
        <sz val="5"/>
        <color rgb="FF000000"/>
        <rFont val="Calibri"/>
        <family val="2"/>
        <charset val="1"/>
      </rPr>
      <t xml:space="preserve">(Ver súmula 228 e 139 TST) </t>
    </r>
  </si>
  <si>
    <t>Reduzida Noturna</t>
  </si>
  <si>
    <t>Adicional de insalubridade sobre Reduzida Noturna</t>
  </si>
  <si>
    <t>Adicional de periculosidade sobre Reduzida Noturna</t>
  </si>
  <si>
    <t xml:space="preserve">Adicional Noturno </t>
  </si>
  <si>
    <t>Adicional de insalubridade sobre o Adicional Noturno</t>
  </si>
  <si>
    <t>Adicional de periculosidade sobre o Adicional Noturno</t>
  </si>
  <si>
    <t>Integração RSRF (20%) sobre H. Extra Red. Noturna e Adic Noturno = [Reduzida Noturna + Adic. Noturno]*[Descanso Semanal Remunerado] (20%)</t>
  </si>
  <si>
    <r>
      <rPr>
        <sz val="8"/>
        <color rgb="FF000000"/>
        <rFont val="Calibri"/>
        <family val="2"/>
        <charset val="1"/>
      </rPr>
      <t xml:space="preserve">FALTAS LEGAIS </t>
    </r>
    <r>
      <rPr>
        <vertAlign val="superscript"/>
        <sz val="8"/>
        <color rgb="FF000000"/>
        <rFont val="Calibri"/>
        <family val="2"/>
        <charset val="1"/>
      </rPr>
      <t>(4)</t>
    </r>
  </si>
  <si>
    <t>MEMÓRIA DE CÁLCULO DO VALE ALIMENTAÇÃO</t>
  </si>
  <si>
    <r>
      <rPr>
        <sz val="8"/>
        <color rgb="FF000000"/>
        <rFont val="Calibri"/>
        <family val="2"/>
        <charset val="1"/>
      </rPr>
      <t>Mobilização</t>
    </r>
    <r>
      <rPr>
        <vertAlign val="superscript"/>
        <sz val="8"/>
        <color rgb="FF000000"/>
        <rFont val="Calibri"/>
        <family val="2"/>
        <charset val="1"/>
      </rPr>
      <t xml:space="preserve"> (7)</t>
    </r>
  </si>
  <si>
    <r>
      <t xml:space="preserve">Total de Despesas Indiretas                                                                                                                                                 </t>
    </r>
    <r>
      <rPr>
        <u/>
        <sz val="7.5"/>
        <color rgb="FF000000"/>
        <rFont val="Calibri"/>
        <family val="2"/>
      </rPr>
      <t>Obs.: conforme item b.1 do inciso II do art. 7º do Decreto 52.768/2015, a soma das Despesas Indiretas + Lucro não poderá ultrapassar o valor constante na célula G132.</t>
    </r>
  </si>
  <si>
    <r>
      <t xml:space="preserve">Total do Lucro                                                                                                                                                                          </t>
    </r>
    <r>
      <rPr>
        <u/>
        <sz val="7.5"/>
        <color rgb="FF000000"/>
        <rFont val="Calibri"/>
        <family val="2"/>
      </rPr>
      <t>Obs.: conforme item b.1 do inciso II do art. 7º do Decreto 52.768/2015, a soma das Despesas Indiretas + Lucro não poderá ultrapassar o valor constante na célula G132.</t>
    </r>
  </si>
  <si>
    <r>
      <t>ATENÇÃO: SOMENTE PREENCHER QUANDO HOUVER FORNECIMENTO DE MATERIAIS E/OU EQUIPAMENTOS (</t>
    </r>
    <r>
      <rPr>
        <b/>
        <u/>
        <sz val="11"/>
        <color rgb="FFFF0000"/>
        <rFont val="Calibri"/>
        <family val="2"/>
      </rPr>
      <t>NÃO INCLUÍDO EPIs E UNIFORMES</t>
    </r>
    <r>
      <rPr>
        <b/>
        <sz val="11"/>
        <color rgb="FFFF0000"/>
        <rFont val="Calibri"/>
        <family val="2"/>
        <charset val="1"/>
      </rPr>
      <t>)</t>
    </r>
  </si>
  <si>
    <t>PLANILHA DE MATERIAIS E EQUIPAMENTOS A SER PREENCHIDA PELO LICITANTE COM BASE NO TERMO DE REFERÊNCIA (CGL 7.2 DO EDITAL)</t>
  </si>
  <si>
    <r>
      <t>Material/Equipamento (</t>
    </r>
    <r>
      <rPr>
        <b/>
        <u/>
        <sz val="11"/>
        <rFont val="Calibri"/>
        <family val="2"/>
      </rPr>
      <t>não incluir EPIs e uniformes</t>
    </r>
    <r>
      <rPr>
        <b/>
        <sz val="11"/>
        <rFont val="Calibri"/>
        <family val="2"/>
        <charset val="1"/>
      </rPr>
      <t>)</t>
    </r>
  </si>
  <si>
    <t>Quantidade</t>
  </si>
  <si>
    <t>Valor unitário</t>
  </si>
  <si>
    <t>Valor total</t>
  </si>
  <si>
    <t>VALOR TOTAL MENSAL DE MATERIAIS/EQUIPAMENTOS:</t>
  </si>
  <si>
    <t>Função</t>
  </si>
  <si>
    <t>Cidade</t>
  </si>
  <si>
    <t>Carga Horária</t>
  </si>
  <si>
    <t>Dias da semana</t>
  </si>
  <si>
    <t>Nº de Postos</t>
  </si>
  <si>
    <t>Valor unitário mensal de MATERIAL/EQUIPAMENTO</t>
  </si>
  <si>
    <t>Valor total mensal de MATERIAL/EQUIPAMENTO</t>
  </si>
  <si>
    <t>Valor unitário  mensal de retenção para a CONTA VINCULADA</t>
  </si>
  <si>
    <t>Valor total mensal de retenção para a CONTA VINCULADA</t>
  </si>
  <si>
    <t>Valor unitário mensal do posto</t>
  </si>
  <si>
    <t>Valor total mensal do posto</t>
  </si>
  <si>
    <t>TOTAL DE POSTOS:</t>
  </si>
  <si>
    <t>VALOR MENSAL PARA RETENÇÃO EM CONTA VINCULADA:</t>
  </si>
  <si>
    <t>PORCENTAGEM CORRESPONDENTE EM RELAÇÃO AO VALOR TOTAL PARA RETENÇÃO EM CONTA VINCULADA:</t>
  </si>
  <si>
    <t>VALOR GLOBAL MENSAL: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</si>
</sst>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_-&quot;R$ &quot;* #,##0.00_-;&quot;-R$ &quot;* #,##0.00_-;_-&quot;R$ &quot;* \-??_-;_-@_-"/>
    <numFmt numFmtId="167" formatCode="0.0000%"/>
    <numFmt numFmtId="168" formatCode="00\/0000\-0000000\-0"/>
    <numFmt numFmtId="169" formatCode="&quot;R$ &quot;#,##0.00"/>
    <numFmt numFmtId="170" formatCode="0.0%"/>
    <numFmt numFmtId="171" formatCode="0.0000"/>
    <numFmt numFmtId="172" formatCode="&quot;R$&quot;\ #,##0.00"/>
  </numFmts>
  <fonts count="43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u/>
      <sz val="10"/>
      <color rgb="FFFF0000"/>
      <name val="Calibri"/>
      <family val="2"/>
      <charset val="1"/>
    </font>
    <font>
      <b/>
      <sz val="12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4"/>
      <color rgb="FFFF0000"/>
      <name val="Calibri"/>
      <family val="2"/>
      <charset val="1"/>
    </font>
    <font>
      <sz val="7.5"/>
      <color rgb="FF000000"/>
      <name val="Calibri"/>
      <family val="2"/>
      <charset val="1"/>
    </font>
    <font>
      <sz val="7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5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i/>
      <sz val="7"/>
      <color rgb="FF000000"/>
      <name val="Calibri"/>
      <family val="2"/>
      <charset val="1"/>
    </font>
    <font>
      <b/>
      <vertAlign val="superscript"/>
      <sz val="8"/>
      <color rgb="FF000000"/>
      <name val="Calibri"/>
      <family val="2"/>
      <charset val="1"/>
    </font>
    <font>
      <vertAlign val="superscript"/>
      <sz val="8"/>
      <color rgb="FF000000"/>
      <name val="Calibri"/>
      <family val="2"/>
      <charset val="1"/>
    </font>
    <font>
      <i/>
      <sz val="6"/>
      <color rgb="FF000000"/>
      <name val="Calibri"/>
      <family val="2"/>
      <charset val="1"/>
    </font>
    <font>
      <b/>
      <vertAlign val="superscript"/>
      <sz val="10"/>
      <color rgb="FF000000"/>
      <name val="Calibri"/>
      <family val="2"/>
      <charset val="1"/>
    </font>
    <font>
      <i/>
      <vertAlign val="superscript"/>
      <sz val="6"/>
      <color rgb="FF000000"/>
      <name val="Calibri"/>
      <family val="2"/>
      <charset val="1"/>
    </font>
    <font>
      <b/>
      <i/>
      <sz val="6"/>
      <color rgb="FF000000"/>
      <name val="Calibri"/>
      <family val="2"/>
      <charset val="1"/>
    </font>
    <font>
      <sz val="5"/>
      <color rgb="FF000000"/>
      <name val="Calibri"/>
      <family val="2"/>
      <charset val="1"/>
    </font>
    <font>
      <b/>
      <u/>
      <sz val="7"/>
      <color rgb="FF000000"/>
      <name val="Tahoma"/>
      <family val="2"/>
      <charset val="1"/>
    </font>
    <font>
      <b/>
      <sz val="7"/>
      <color rgb="FF000000"/>
      <name val="Tahoma"/>
      <family val="2"/>
      <charset val="1"/>
    </font>
    <font>
      <b/>
      <sz val="8.5"/>
      <color rgb="FF000000"/>
      <name val="Tahoma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u/>
      <sz val="7.5"/>
      <color rgb="FF000000"/>
      <name val="Calibri"/>
      <family val="2"/>
    </font>
    <font>
      <sz val="8"/>
      <color rgb="FF000000"/>
      <name val="Calibri"/>
      <family val="2"/>
    </font>
    <font>
      <b/>
      <sz val="9"/>
      <color indexed="81"/>
      <name val="Segoe UI"/>
      <family val="2"/>
    </font>
    <font>
      <b/>
      <sz val="8"/>
      <color rgb="FF000000"/>
      <name val="Calibri"/>
      <family val="2"/>
    </font>
    <font>
      <sz val="7"/>
      <color rgb="FF000000"/>
      <name val="Calibri"/>
      <family val="2"/>
    </font>
    <font>
      <b/>
      <u/>
      <sz val="10"/>
      <color rgb="FF000000"/>
      <name val="Calibri"/>
      <family val="2"/>
    </font>
    <font>
      <u/>
      <sz val="7"/>
      <color rgb="FF000000"/>
      <name val="Calibri"/>
      <family val="2"/>
    </font>
    <font>
      <sz val="10"/>
      <color rgb="FF000000"/>
      <name val="Calibri"/>
      <family val="2"/>
      <charset val="1"/>
    </font>
    <font>
      <sz val="8"/>
      <color theme="0"/>
      <name val="Calibri"/>
      <family val="2"/>
      <charset val="1"/>
    </font>
    <font>
      <sz val="9"/>
      <color indexed="81"/>
      <name val="Segoe UI"/>
      <family val="2"/>
    </font>
    <font>
      <b/>
      <sz val="11"/>
      <color rgb="FFFF0000"/>
      <name val="Calibri"/>
      <family val="2"/>
      <charset val="1"/>
    </font>
    <font>
      <b/>
      <u/>
      <sz val="11"/>
      <color rgb="FFFF0000"/>
      <name val="Calibri"/>
      <family val="2"/>
    </font>
    <font>
      <b/>
      <u/>
      <sz val="1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BDBDB"/>
      </patternFill>
    </fill>
    <fill>
      <patternFill patternType="solid">
        <fgColor rgb="FFD6DCE5"/>
        <bgColor rgb="FFDBDBDB"/>
      </patternFill>
    </fill>
    <fill>
      <patternFill patternType="solid">
        <fgColor rgb="FFFFF2CC"/>
        <bgColor rgb="FFFFE699"/>
      </patternFill>
    </fill>
    <fill>
      <patternFill patternType="solid">
        <fgColor rgb="FFC5E0B4"/>
        <bgColor rgb="FFD9D9D9"/>
      </patternFill>
    </fill>
    <fill>
      <patternFill patternType="solid">
        <fgColor rgb="FFA5A5A5"/>
        <bgColor rgb="FF95B3D7"/>
      </patternFill>
    </fill>
    <fill>
      <patternFill patternType="solid">
        <fgColor rgb="FFFFE699"/>
        <bgColor rgb="FFFFF2CC"/>
      </patternFill>
    </fill>
    <fill>
      <patternFill patternType="solid">
        <fgColor rgb="FFDBDBDB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rgb="FFD6DCE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rgb="FFD6DCE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rgb="FFD6DCE5"/>
      </patternFill>
    </fill>
    <fill>
      <patternFill patternType="solid">
        <fgColor rgb="FFFFFF00"/>
        <bgColor rgb="FFD6DCE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0" borderId="0" applyBorder="0" applyProtection="0"/>
    <xf numFmtId="0" fontId="1" fillId="0" borderId="0" applyBorder="0" applyProtection="0"/>
    <xf numFmtId="166" fontId="29" fillId="0" borderId="0" applyBorder="0" applyProtection="0"/>
    <xf numFmtId="0" fontId="29" fillId="0" borderId="0"/>
    <xf numFmtId="0" fontId="29" fillId="0" borderId="0"/>
    <xf numFmtId="0" fontId="29" fillId="0" borderId="0"/>
    <xf numFmtId="9" fontId="29" fillId="0" borderId="0" applyBorder="0" applyProtection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</cellStyleXfs>
  <cellXfs count="247">
    <xf numFmtId="0" fontId="0" fillId="0" borderId="0" xfId="0"/>
    <xf numFmtId="0" fontId="2" fillId="0" borderId="0" xfId="0" applyFont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9" fontId="2" fillId="4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0" fontId="2" fillId="4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9" fontId="2" fillId="4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4" borderId="3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7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170" fontId="2" fillId="0" borderId="0" xfId="0" applyNumberFormat="1" applyFont="1" applyAlignment="1">
      <alignment horizontal="center" vertical="center" wrapText="1"/>
    </xf>
    <xf numFmtId="167" fontId="13" fillId="4" borderId="1" xfId="0" applyNumberFormat="1" applyFont="1" applyFill="1" applyBorder="1" applyAlignment="1">
      <alignment horizontal="center" vertical="center" wrapText="1"/>
    </xf>
    <xf numFmtId="4" fontId="13" fillId="4" borderId="1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67" fontId="13" fillId="0" borderId="0" xfId="0" applyNumberFormat="1" applyFont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169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9" fontId="14" fillId="0" borderId="0" xfId="0" applyNumberFormat="1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167" fontId="13" fillId="7" borderId="1" xfId="0" applyNumberFormat="1" applyFont="1" applyFill="1" applyBorder="1" applyAlignment="1">
      <alignment horizontal="center" vertical="center" wrapText="1"/>
    </xf>
    <xf numFmtId="4" fontId="13" fillId="7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167" fontId="13" fillId="2" borderId="0" xfId="0" applyNumberFormat="1" applyFont="1" applyFill="1" applyAlignment="1">
      <alignment horizontal="center" vertical="center" wrapText="1"/>
    </xf>
    <xf numFmtId="4" fontId="13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9" fontId="3" fillId="8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0" fontId="10" fillId="2" borderId="1" xfId="0" applyNumberFormat="1" applyFont="1" applyFill="1" applyBorder="1" applyAlignment="1">
      <alignment horizontal="center" vertical="center" wrapText="1"/>
    </xf>
    <xf numFmtId="167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171" fontId="2" fillId="2" borderId="1" xfId="0" applyNumberFormat="1" applyFont="1" applyFill="1" applyBorder="1" applyAlignment="1">
      <alignment horizontal="center" vertical="center" wrapText="1"/>
    </xf>
    <xf numFmtId="171" fontId="13" fillId="2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2" fillId="4" borderId="3" xfId="0" applyNumberFormat="1" applyFont="1" applyFill="1" applyBorder="1" applyAlignment="1">
      <alignment horizontal="center" vertical="center" wrapText="1"/>
    </xf>
    <xf numFmtId="0" fontId="29" fillId="0" borderId="0" xfId="4"/>
    <xf numFmtId="0" fontId="0" fillId="0" borderId="1" xfId="4" applyFont="1" applyBorder="1"/>
    <xf numFmtId="0" fontId="0" fillId="0" borderId="1" xfId="4" applyFont="1" applyBorder="1" applyAlignment="1">
      <alignment horizontal="center"/>
    </xf>
    <xf numFmtId="0" fontId="29" fillId="0" borderId="1" xfId="4" applyBorder="1" applyAlignment="1">
      <alignment horizontal="center"/>
    </xf>
    <xf numFmtId="167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3" fillId="10" borderId="1" xfId="0" applyFont="1" applyFill="1" applyBorder="1" applyAlignment="1">
      <alignment horizontal="center" vertical="center" wrapText="1"/>
    </xf>
    <xf numFmtId="0" fontId="34" fillId="10" borderId="1" xfId="0" applyFont="1" applyFill="1" applyBorder="1" applyAlignment="1">
      <alignment horizontal="center" vertical="center" wrapText="1"/>
    </xf>
    <xf numFmtId="0" fontId="0" fillId="0" borderId="2" xfId="4" applyFont="1" applyBorder="1" applyAlignment="1">
      <alignment horizontal="center"/>
    </xf>
    <xf numFmtId="0" fontId="29" fillId="0" borderId="2" xfId="4" applyBorder="1" applyAlignment="1">
      <alignment horizontal="center"/>
    </xf>
    <xf numFmtId="0" fontId="27" fillId="12" borderId="1" xfId="4" applyFont="1" applyFill="1" applyBorder="1" applyAlignment="1">
      <alignment horizontal="center" vertical="center" wrapText="1"/>
    </xf>
    <xf numFmtId="0" fontId="27" fillId="12" borderId="3" xfId="4" applyFont="1" applyFill="1" applyBorder="1" applyAlignment="1">
      <alignment horizontal="center" vertical="center" wrapText="1"/>
    </xf>
    <xf numFmtId="0" fontId="26" fillId="12" borderId="5" xfId="4" applyFont="1" applyFill="1" applyBorder="1" applyAlignment="1">
      <alignment horizontal="center" vertical="center" wrapText="1"/>
    </xf>
    <xf numFmtId="0" fontId="26" fillId="12" borderId="1" xfId="4" applyFont="1" applyFill="1" applyBorder="1" applyAlignment="1">
      <alignment horizontal="center" vertical="center" wrapText="1"/>
    </xf>
    <xf numFmtId="0" fontId="26" fillId="12" borderId="10" xfId="4" applyFont="1" applyFill="1" applyBorder="1" applyAlignment="1">
      <alignment horizontal="center" vertical="center" wrapText="1"/>
    </xf>
    <xf numFmtId="4" fontId="33" fillId="10" borderId="1" xfId="0" applyNumberFormat="1" applyFont="1" applyFill="1" applyBorder="1" applyAlignment="1">
      <alignment horizontal="center" vertical="center" wrapText="1"/>
    </xf>
    <xf numFmtId="4" fontId="35" fillId="10" borderId="1" xfId="0" applyNumberFormat="1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166" fontId="11" fillId="11" borderId="1" xfId="4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38" fillId="0" borderId="8" xfId="0" applyFont="1" applyBorder="1" applyAlignment="1">
      <alignment vertical="center" wrapText="1"/>
    </xf>
    <xf numFmtId="0" fontId="38" fillId="0" borderId="0" xfId="0" applyFont="1" applyAlignment="1">
      <alignment horizontal="center" vertical="center" wrapText="1"/>
    </xf>
    <xf numFmtId="0" fontId="13" fillId="10" borderId="7" xfId="0" applyFont="1" applyFill="1" applyBorder="1" applyAlignment="1">
      <alignment horizontal="center" vertical="center" wrapText="1"/>
    </xf>
    <xf numFmtId="164" fontId="33" fillId="10" borderId="5" xfId="8" applyFont="1" applyFill="1" applyBorder="1" applyAlignment="1">
      <alignment vertical="center" wrapText="1"/>
    </xf>
    <xf numFmtId="164" fontId="33" fillId="10" borderId="7" xfId="8" applyFont="1" applyFill="1" applyBorder="1" applyAlignment="1">
      <alignment vertical="center" wrapText="1"/>
    </xf>
    <xf numFmtId="164" fontId="33" fillId="10" borderId="10" xfId="8" applyFont="1" applyFill="1" applyBorder="1" applyAlignment="1">
      <alignment vertical="center" wrapText="1"/>
    </xf>
    <xf numFmtId="172" fontId="29" fillId="0" borderId="1" xfId="4" applyNumberFormat="1" applyBorder="1"/>
    <xf numFmtId="172" fontId="28" fillId="0" borderId="1" xfId="4" applyNumberFormat="1" applyFont="1" applyBorder="1"/>
    <xf numFmtId="172" fontId="29" fillId="0" borderId="5" xfId="4" applyNumberFormat="1" applyBorder="1"/>
    <xf numFmtId="1" fontId="29" fillId="0" borderId="1" xfId="4" applyNumberFormat="1" applyBorder="1"/>
    <xf numFmtId="1" fontId="28" fillId="0" borderId="1" xfId="4" applyNumberFormat="1" applyFont="1" applyBorder="1"/>
    <xf numFmtId="49" fontId="29" fillId="0" borderId="1" xfId="4" applyNumberFormat="1" applyBorder="1"/>
    <xf numFmtId="49" fontId="28" fillId="0" borderId="1" xfId="4" applyNumberFormat="1" applyFont="1" applyBorder="1"/>
    <xf numFmtId="172" fontId="11" fillId="11" borderId="1" xfId="4" applyNumberFormat="1" applyFont="1" applyFill="1" applyBorder="1" applyAlignment="1">
      <alignment vertical="center" wrapText="1"/>
    </xf>
    <xf numFmtId="0" fontId="27" fillId="14" borderId="3" xfId="4" applyFont="1" applyFill="1" applyBorder="1" applyAlignment="1">
      <alignment horizontal="center" vertical="center" wrapText="1"/>
    </xf>
    <xf numFmtId="0" fontId="13" fillId="10" borderId="8" xfId="0" applyFont="1" applyFill="1" applyBorder="1" applyAlignment="1">
      <alignment horizontal="center" vertical="center" wrapText="1"/>
    </xf>
    <xf numFmtId="164" fontId="33" fillId="10" borderId="4" xfId="8" applyFont="1" applyFill="1" applyBorder="1" applyAlignment="1">
      <alignment vertical="center" wrapText="1"/>
    </xf>
    <xf numFmtId="164" fontId="33" fillId="10" borderId="9" xfId="8" applyFont="1" applyFill="1" applyBorder="1" applyAlignment="1">
      <alignment vertical="center" wrapText="1"/>
    </xf>
    <xf numFmtId="164" fontId="33" fillId="10" borderId="1" xfId="8" applyFont="1" applyFill="1" applyBorder="1" applyAlignment="1">
      <alignment vertical="center" wrapText="1"/>
    </xf>
    <xf numFmtId="164" fontId="29" fillId="11" borderId="2" xfId="8" applyFill="1" applyBorder="1" applyAlignment="1">
      <alignment horizontal="center"/>
    </xf>
    <xf numFmtId="166" fontId="29" fillId="15" borderId="2" xfId="4" applyNumberFormat="1" applyFill="1" applyBorder="1"/>
    <xf numFmtId="166" fontId="29" fillId="15" borderId="1" xfId="4" applyNumberFormat="1" applyFill="1" applyBorder="1"/>
    <xf numFmtId="164" fontId="29" fillId="16" borderId="2" xfId="8" applyFill="1" applyBorder="1" applyAlignment="1">
      <alignment horizontal="center"/>
    </xf>
    <xf numFmtId="172" fontId="0" fillId="16" borderId="2" xfId="4" applyNumberFormat="1" applyFont="1" applyFill="1" applyBorder="1" applyAlignment="1">
      <alignment horizontal="center"/>
    </xf>
    <xf numFmtId="165" fontId="11" fillId="11" borderId="1" xfId="4" applyNumberFormat="1" applyFont="1" applyFill="1" applyBorder="1" applyAlignment="1">
      <alignment vertical="center" wrapText="1"/>
    </xf>
    <xf numFmtId="0" fontId="2" fillId="4" borderId="12" xfId="0" applyFont="1" applyFill="1" applyBorder="1" applyAlignment="1">
      <alignment horizontal="center" vertical="center" wrapText="1"/>
    </xf>
    <xf numFmtId="172" fontId="2" fillId="4" borderId="3" xfId="0" applyNumberFormat="1" applyFont="1" applyFill="1" applyBorder="1" applyAlignment="1">
      <alignment horizontal="center" vertical="center" wrapText="1"/>
    </xf>
    <xf numFmtId="0" fontId="11" fillId="11" borderId="1" xfId="4" applyFont="1" applyFill="1" applyBorder="1" applyAlignment="1">
      <alignment horizontal="right" vertical="center" wrapText="1"/>
    </xf>
    <xf numFmtId="164" fontId="11" fillId="11" borderId="1" xfId="4" applyNumberFormat="1" applyFont="1" applyFill="1" applyBorder="1" applyAlignment="1">
      <alignment horizontal="left" vertical="center" wrapText="1"/>
    </xf>
    <xf numFmtId="164" fontId="11" fillId="11" borderId="1" xfId="4" applyNumberFormat="1" applyFont="1" applyFill="1" applyBorder="1" applyAlignment="1">
      <alignment horizontal="right" vertical="center" wrapText="1"/>
    </xf>
    <xf numFmtId="10" fontId="11" fillId="11" borderId="1" xfId="9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3" fillId="10" borderId="5" xfId="0" applyFont="1" applyFill="1" applyBorder="1" applyAlignment="1">
      <alignment horizontal="center" vertical="center" wrapText="1"/>
    </xf>
    <xf numFmtId="0" fontId="33" fillId="10" borderId="7" xfId="0" applyFont="1" applyFill="1" applyBorder="1" applyAlignment="1">
      <alignment horizontal="center" vertical="center" wrapText="1"/>
    </xf>
    <xf numFmtId="0" fontId="33" fillId="10" borderId="10" xfId="0" applyFont="1" applyFill="1" applyBorder="1" applyAlignment="1">
      <alignment horizontal="center" vertical="center" wrapText="1"/>
    </xf>
    <xf numFmtId="4" fontId="34" fillId="10" borderId="6" xfId="0" applyNumberFormat="1" applyFont="1" applyFill="1" applyBorder="1" applyAlignment="1">
      <alignment horizontal="center" vertical="center" wrapText="1"/>
    </xf>
    <xf numFmtId="4" fontId="34" fillId="10" borderId="8" xfId="0" applyNumberFormat="1" applyFont="1" applyFill="1" applyBorder="1" applyAlignment="1">
      <alignment horizontal="center" vertical="center" wrapText="1"/>
    </xf>
    <xf numFmtId="4" fontId="34" fillId="10" borderId="12" xfId="0" applyNumberFormat="1" applyFont="1" applyFill="1" applyBorder="1" applyAlignment="1">
      <alignment horizontal="center" vertical="center" wrapText="1"/>
    </xf>
    <xf numFmtId="0" fontId="13" fillId="10" borderId="7" xfId="0" applyFont="1" applyFill="1" applyBorder="1" applyAlignment="1">
      <alignment horizontal="center" vertical="center" wrapText="1"/>
    </xf>
    <xf numFmtId="0" fontId="33" fillId="10" borderId="1" xfId="0" applyFont="1" applyFill="1" applyBorder="1" applyAlignment="1">
      <alignment horizontal="center" vertical="center" wrapText="1"/>
    </xf>
    <xf numFmtId="0" fontId="33" fillId="10" borderId="6" xfId="0" applyFont="1" applyFill="1" applyBorder="1" applyAlignment="1">
      <alignment horizontal="center" vertical="center" wrapText="1"/>
    </xf>
    <xf numFmtId="0" fontId="33" fillId="10" borderId="8" xfId="0" applyFont="1" applyFill="1" applyBorder="1" applyAlignment="1">
      <alignment horizontal="center" vertical="center" wrapText="1"/>
    </xf>
    <xf numFmtId="0" fontId="33" fillId="10" borderId="12" xfId="0" applyFont="1" applyFill="1" applyBorder="1" applyAlignment="1">
      <alignment horizontal="center" vertical="center" wrapText="1"/>
    </xf>
    <xf numFmtId="0" fontId="33" fillId="10" borderId="4" xfId="0" applyFont="1" applyFill="1" applyBorder="1" applyAlignment="1">
      <alignment horizontal="center" vertical="center" wrapText="1"/>
    </xf>
    <xf numFmtId="0" fontId="33" fillId="10" borderId="9" xfId="0" applyFont="1" applyFill="1" applyBorder="1" applyAlignment="1">
      <alignment horizontal="center" vertical="center" wrapText="1"/>
    </xf>
    <xf numFmtId="0" fontId="33" fillId="10" borderId="1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8" fontId="5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justify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right" vertical="center" wrapText="1"/>
    </xf>
    <xf numFmtId="0" fontId="13" fillId="3" borderId="7" xfId="0" applyFont="1" applyFill="1" applyBorder="1" applyAlignment="1">
      <alignment horizontal="right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169" fontId="2" fillId="0" borderId="1" xfId="0" applyNumberFormat="1" applyFont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4" fontId="34" fillId="10" borderId="5" xfId="0" applyNumberFormat="1" applyFont="1" applyFill="1" applyBorder="1" applyAlignment="1">
      <alignment horizontal="center" vertical="center" wrapText="1"/>
    </xf>
    <xf numFmtId="4" fontId="34" fillId="10" borderId="7" xfId="0" applyNumberFormat="1" applyFont="1" applyFill="1" applyBorder="1" applyAlignment="1">
      <alignment horizontal="center" vertical="center" wrapText="1"/>
    </xf>
    <xf numFmtId="4" fontId="34" fillId="10" borderId="10" xfId="0" applyNumberFormat="1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 wrapText="1"/>
    </xf>
    <xf numFmtId="0" fontId="31" fillId="0" borderId="7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13" borderId="5" xfId="4" applyFont="1" applyFill="1" applyBorder="1" applyAlignment="1">
      <alignment horizontal="center"/>
    </xf>
    <xf numFmtId="0" fontId="0" fillId="13" borderId="7" xfId="4" applyFont="1" applyFill="1" applyBorder="1" applyAlignment="1">
      <alignment horizontal="center"/>
    </xf>
    <xf numFmtId="0" fontId="11" fillId="11" borderId="5" xfId="4" applyFont="1" applyFill="1" applyBorder="1" applyAlignment="1">
      <alignment horizontal="right" vertical="center" wrapText="1"/>
    </xf>
    <xf numFmtId="0" fontId="11" fillId="11" borderId="7" xfId="4" applyFont="1" applyFill="1" applyBorder="1" applyAlignment="1">
      <alignment horizontal="right" vertical="center" wrapText="1"/>
    </xf>
    <xf numFmtId="0" fontId="27" fillId="17" borderId="5" xfId="4" applyFont="1" applyFill="1" applyBorder="1" applyAlignment="1">
      <alignment horizontal="center" vertical="center" wrapText="1"/>
    </xf>
    <xf numFmtId="0" fontId="27" fillId="17" borderId="7" xfId="4" applyFont="1" applyFill="1" applyBorder="1" applyAlignment="1">
      <alignment horizontal="center" vertical="center" wrapText="1"/>
    </xf>
    <xf numFmtId="0" fontId="27" fillId="17" borderId="10" xfId="4" applyFont="1" applyFill="1" applyBorder="1" applyAlignment="1">
      <alignment horizontal="center" vertical="center" wrapText="1"/>
    </xf>
    <xf numFmtId="0" fontId="40" fillId="18" borderId="5" xfId="4" applyFont="1" applyFill="1" applyBorder="1" applyAlignment="1">
      <alignment horizontal="center" vertical="center" wrapText="1"/>
    </xf>
    <xf numFmtId="0" fontId="40" fillId="18" borderId="7" xfId="4" applyFont="1" applyFill="1" applyBorder="1" applyAlignment="1">
      <alignment horizontal="center" vertical="center" wrapText="1"/>
    </xf>
    <xf numFmtId="0" fontId="40" fillId="18" borderId="10" xfId="4" applyFont="1" applyFill="1" applyBorder="1" applyAlignment="1">
      <alignment horizontal="center" vertical="center" wrapText="1"/>
    </xf>
    <xf numFmtId="0" fontId="37" fillId="13" borderId="5" xfId="4" applyFont="1" applyFill="1" applyBorder="1" applyAlignment="1">
      <alignment horizontal="center"/>
    </xf>
    <xf numFmtId="0" fontId="37" fillId="13" borderId="7" xfId="4" applyFont="1" applyFill="1" applyBorder="1" applyAlignment="1">
      <alignment horizontal="center"/>
    </xf>
    <xf numFmtId="0" fontId="37" fillId="13" borderId="10" xfId="4" applyFont="1" applyFill="1" applyBorder="1" applyAlignment="1">
      <alignment horizontal="center"/>
    </xf>
    <xf numFmtId="0" fontId="0" fillId="13" borderId="10" xfId="4" applyFont="1" applyFill="1" applyBorder="1" applyAlignment="1">
      <alignment horizontal="center"/>
    </xf>
    <xf numFmtId="0" fontId="11" fillId="11" borderId="10" xfId="4" applyFont="1" applyFill="1" applyBorder="1" applyAlignment="1">
      <alignment horizontal="right" vertical="center" wrapText="1"/>
    </xf>
    <xf numFmtId="0" fontId="11" fillId="11" borderId="5" xfId="4" applyFont="1" applyFill="1" applyBorder="1" applyAlignment="1">
      <alignment horizontal="right" vertical="center"/>
    </xf>
    <xf numFmtId="0" fontId="11" fillId="11" borderId="7" xfId="4" applyFont="1" applyFill="1" applyBorder="1" applyAlignment="1">
      <alignment horizontal="right" vertical="center"/>
    </xf>
    <xf numFmtId="0" fontId="11" fillId="11" borderId="10" xfId="4" applyFont="1" applyFill="1" applyBorder="1" applyAlignment="1">
      <alignment horizontal="right" vertical="center"/>
    </xf>
  </cellXfs>
  <cellStyles count="10">
    <cellStyle name="Hiperlink" xfId="1" builtinId="8"/>
    <cellStyle name="Hiperlink 2" xfId="2" xr:uid="{00000000-0005-0000-0000-000001000000}"/>
    <cellStyle name="Moeda" xfId="8" builtinId="4"/>
    <cellStyle name="Moeda 2" xfId="3" xr:uid="{00000000-0005-0000-0000-000003000000}"/>
    <cellStyle name="Normal" xfId="0" builtinId="0"/>
    <cellStyle name="Normal 2" xfId="4" xr:uid="{00000000-0005-0000-0000-000005000000}"/>
    <cellStyle name="Normal 2 2" xfId="5" xr:uid="{00000000-0005-0000-0000-000006000000}"/>
    <cellStyle name="Normal 3" xfId="6" xr:uid="{00000000-0005-0000-0000-000007000000}"/>
    <cellStyle name="Porcentagem" xfId="9" builtinId="5"/>
    <cellStyle name="Porcentagem 2" xfId="7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2CC"/>
      <rgbColor rgb="FFD6DCE5"/>
      <rgbColor rgb="FF660066"/>
      <rgbColor rgb="FFFF8080"/>
      <rgbColor rgb="FF0563C1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DBDB"/>
      <rgbColor rgb="FFC5E0B4"/>
      <rgbColor rgb="FFFFE6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hpaefs01\deplan\AAAA\INFORMACOES%20EXPEDIENTES%20SPI%20PROA\EXPEDIENTE%20209921400167%20SEFAZ%20SERVICOS%20GERAIS\EXPEDIENTE%20209921400167%20SEFAZ%20SERVICOS%20GERAIS%20PLANILHAS%20DE%20CUSTO%20E%20FORMACAO%20DE%20PRECO%20RETIFICADA%20IMPUGNACA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plagpaefs02.seplag.intra.rs.gov.br\Direcao\1PLANILHAS%20DE%20FORMACAO%20DE%20PRECO\EPESQ\DAER%20Manut%20Predial%200000960435166\DAER%20Manut%20Predial%209604351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ETRICISTA"/>
      <sheetName val="SUPERVISOR"/>
      <sheetName val="PEDREI MARC PINTOR"/>
      <sheetName val="HIDRAULICO"/>
      <sheetName val="SERVENTE MANUTENCAO"/>
      <sheetName val="TEC TELEF CLIMAT REFRIG"/>
      <sheetName val="postos"/>
      <sheetName val="Plan4"/>
      <sheetName val="Plan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RAULICO"/>
      <sheetName val="ELETRICISTA"/>
      <sheetName val="PEDREIRO MARCENEIRO CARPINT"/>
      <sheetName val="JARDINEIRO"/>
      <sheetName val="SERVENTE (AUX PRODUCAO)"/>
      <sheetName val="MECANICO_REFRIGERACAO"/>
      <sheetName val="PINTOR"/>
      <sheetName val="RESUMO"/>
      <sheetName val="postos"/>
      <sheetName val="Plan4"/>
      <sheetName val="Plan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showGridLines="0" tabSelected="1" view="pageBreakPreview" topLeftCell="A104" zoomScale="145" zoomScaleNormal="130" zoomScaleSheetLayoutView="145" zoomScalePageLayoutView="130" workbookViewId="0">
      <selection activeCell="D6" sqref="D6:F6"/>
    </sheetView>
  </sheetViews>
  <sheetFormatPr defaultColWidth="9.28515625" defaultRowHeight="11.25"/>
  <cols>
    <col min="1" max="1" width="2.7109375" style="1" customWidth="1"/>
    <col min="2" max="2" width="11.42578125" style="1" customWidth="1"/>
    <col min="3" max="3" width="12.28515625" style="1" customWidth="1"/>
    <col min="4" max="4" width="12.7109375" style="1" customWidth="1"/>
    <col min="5" max="5" width="12.28515625" style="1" customWidth="1"/>
    <col min="6" max="6" width="11.5703125" style="1" customWidth="1"/>
    <col min="7" max="7" width="11.42578125" style="1" customWidth="1"/>
    <col min="8" max="8" width="9.42578125" style="1" customWidth="1"/>
    <col min="9" max="9" width="11.5703125" style="1" customWidth="1"/>
    <col min="10" max="10" width="11.28515625" style="2" customWidth="1"/>
    <col min="11" max="11" width="10" style="1" customWidth="1"/>
    <col min="12" max="12" width="9.28515625" style="1"/>
    <col min="13" max="15" width="22.42578125" style="1" customWidth="1"/>
    <col min="16" max="16384" width="9.28515625" style="1"/>
  </cols>
  <sheetData>
    <row r="1" spans="1:11" ht="27.75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K1" s="4"/>
    </row>
    <row r="2" spans="1:11" ht="22.5" customHeight="1">
      <c r="A2" s="158" t="s">
        <v>1</v>
      </c>
      <c r="B2" s="158"/>
      <c r="C2" s="159"/>
      <c r="D2" s="159"/>
      <c r="E2" s="160" t="s">
        <v>2</v>
      </c>
      <c r="F2" s="160"/>
      <c r="G2" s="160"/>
      <c r="H2" s="160"/>
      <c r="I2" s="160"/>
    </row>
    <row r="3" spans="1:11" ht="11.25" customHeight="1">
      <c r="A3" s="158" t="s">
        <v>3</v>
      </c>
      <c r="B3" s="158"/>
      <c r="C3" s="5"/>
      <c r="D3" s="6"/>
      <c r="E3" s="7" t="s">
        <v>4</v>
      </c>
      <c r="F3" s="5"/>
      <c r="G3" s="6"/>
      <c r="H3" s="6"/>
      <c r="I3" s="6"/>
    </row>
    <row r="4" spans="1:11" ht="4.5" customHeight="1"/>
    <row r="5" spans="1:11" ht="18.75" customHeight="1">
      <c r="A5" s="149" t="s">
        <v>5</v>
      </c>
      <c r="B5" s="149"/>
      <c r="C5" s="149"/>
      <c r="D5" s="161"/>
      <c r="E5" s="161"/>
      <c r="F5" s="161"/>
      <c r="G5" s="162" t="str">
        <f>IF(D6="12x36","Regime de trabalho:","Quantidade de HORAS/MÊS")</f>
        <v>Quantidade de HORAS/MÊS</v>
      </c>
      <c r="H5" s="162"/>
      <c r="I5" s="163">
        <f>IF(D6="12x36",D6,5*D6)</f>
        <v>0</v>
      </c>
    </row>
    <row r="6" spans="1:11" ht="18.75" customHeight="1">
      <c r="A6" s="149" t="str">
        <f>IF(D6="12x36","Regime de trabalho:","Regime de trabalho (horas semanais):")</f>
        <v>Regime de trabalho (horas semanais):</v>
      </c>
      <c r="B6" s="149"/>
      <c r="C6" s="149"/>
      <c r="D6" s="149"/>
      <c r="E6" s="149"/>
      <c r="F6" s="149"/>
      <c r="G6" s="162"/>
      <c r="H6" s="162"/>
      <c r="I6" s="163"/>
    </row>
    <row r="7" spans="1:11" ht="22.5" customHeight="1">
      <c r="A7" s="149" t="s">
        <v>6</v>
      </c>
      <c r="B7" s="149"/>
      <c r="C7" s="149"/>
      <c r="D7" s="127"/>
      <c r="E7" s="127"/>
      <c r="F7" s="127"/>
      <c r="G7" s="150" t="s">
        <v>7</v>
      </c>
      <c r="H7" s="150"/>
      <c r="I7" s="151"/>
    </row>
    <row r="8" spans="1:11" ht="22.5" customHeight="1">
      <c r="A8" s="149" t="s">
        <v>8</v>
      </c>
      <c r="B8" s="149"/>
      <c r="C8" s="149"/>
      <c r="D8" s="127"/>
      <c r="E8" s="127"/>
      <c r="F8" s="127"/>
      <c r="G8" s="150"/>
      <c r="H8" s="150"/>
      <c r="I8" s="151"/>
    </row>
    <row r="9" spans="1:11" ht="24.75" customHeight="1">
      <c r="A9" s="149" t="s">
        <v>9</v>
      </c>
      <c r="B9" s="149"/>
      <c r="C9" s="149"/>
      <c r="D9" s="149"/>
      <c r="E9" s="149"/>
      <c r="F9" s="149"/>
      <c r="G9" s="150" t="s">
        <v>10</v>
      </c>
      <c r="H9" s="150"/>
      <c r="I9" s="9"/>
    </row>
    <row r="10" spans="1:11" ht="32.25" customHeight="1">
      <c r="A10" s="157" t="s">
        <v>11</v>
      </c>
      <c r="B10" s="157"/>
      <c r="C10" s="157"/>
      <c r="D10" s="157"/>
      <c r="E10" s="157"/>
      <c r="F10" s="157"/>
      <c r="G10" s="8" t="s">
        <v>12</v>
      </c>
      <c r="H10" s="10"/>
      <c r="I10" s="11"/>
    </row>
    <row r="11" spans="1:11" ht="11.25" customHeight="1">
      <c r="A11" s="152" t="s">
        <v>13</v>
      </c>
      <c r="B11" s="152"/>
      <c r="C11" s="152"/>
      <c r="D11" s="152"/>
      <c r="E11" s="152"/>
      <c r="F11" s="152"/>
      <c r="G11" s="10">
        <f>D9</f>
        <v>0</v>
      </c>
      <c r="H11" s="10" t="s">
        <v>14</v>
      </c>
      <c r="I11" s="13"/>
    </row>
    <row r="12" spans="1:11" ht="15" customHeight="1">
      <c r="A12" s="152" t="s">
        <v>15</v>
      </c>
      <c r="B12" s="152"/>
      <c r="C12" s="152"/>
      <c r="D12" s="152"/>
      <c r="E12" s="152"/>
      <c r="F12" s="152"/>
      <c r="G12" s="153" t="s">
        <v>16</v>
      </c>
      <c r="H12" s="10" t="s">
        <v>17</v>
      </c>
      <c r="I12" s="11"/>
    </row>
    <row r="13" spans="1:11">
      <c r="A13" s="152"/>
      <c r="B13" s="152"/>
      <c r="C13" s="152"/>
      <c r="D13" s="152"/>
      <c r="E13" s="152"/>
      <c r="F13" s="152"/>
      <c r="G13" s="153"/>
      <c r="H13" s="10" t="s">
        <v>18</v>
      </c>
      <c r="I13" s="14"/>
    </row>
    <row r="14" spans="1:11">
      <c r="A14" s="152"/>
      <c r="B14" s="152"/>
      <c r="C14" s="152"/>
      <c r="D14" s="152"/>
      <c r="E14" s="152"/>
      <c r="F14" s="152"/>
      <c r="G14" s="153"/>
      <c r="H14" s="10" t="s">
        <v>19</v>
      </c>
      <c r="I14" s="9"/>
    </row>
    <row r="15" spans="1:11" ht="11.25" customHeight="1">
      <c r="A15" s="152" t="s">
        <v>20</v>
      </c>
      <c r="B15" s="152"/>
      <c r="C15" s="152"/>
      <c r="D15" s="152"/>
      <c r="E15" s="152"/>
      <c r="F15" s="152"/>
      <c r="G15" s="153" t="s">
        <v>16</v>
      </c>
      <c r="H15" s="10" t="s">
        <v>17</v>
      </c>
      <c r="I15" s="11"/>
    </row>
    <row r="16" spans="1:11" ht="11.25" customHeight="1">
      <c r="A16" s="152"/>
      <c r="B16" s="152"/>
      <c r="C16" s="152"/>
      <c r="D16" s="152"/>
      <c r="E16" s="152"/>
      <c r="F16" s="152"/>
      <c r="G16" s="153"/>
      <c r="H16" s="10" t="s">
        <v>18</v>
      </c>
      <c r="I16" s="14"/>
    </row>
    <row r="17" spans="1:9">
      <c r="A17" s="152"/>
      <c r="B17" s="152"/>
      <c r="C17" s="152"/>
      <c r="D17" s="152"/>
      <c r="E17" s="152"/>
      <c r="F17" s="152"/>
      <c r="G17" s="153"/>
      <c r="H17" s="10" t="s">
        <v>19</v>
      </c>
      <c r="I17" s="9"/>
    </row>
    <row r="18" spans="1:9" ht="11.25" customHeight="1">
      <c r="A18" s="152" t="s">
        <v>21</v>
      </c>
      <c r="B18" s="152"/>
      <c r="C18" s="152"/>
      <c r="D18" s="152"/>
      <c r="E18" s="152"/>
      <c r="F18" s="152"/>
      <c r="G18" s="153" t="s">
        <v>16</v>
      </c>
      <c r="H18" s="10" t="s">
        <v>17</v>
      </c>
      <c r="I18" s="11"/>
    </row>
    <row r="19" spans="1:9">
      <c r="A19" s="152"/>
      <c r="B19" s="152"/>
      <c r="C19" s="152"/>
      <c r="D19" s="152"/>
      <c r="E19" s="152"/>
      <c r="F19" s="152"/>
      <c r="G19" s="153"/>
      <c r="H19" s="10" t="s">
        <v>18</v>
      </c>
      <c r="I19" s="14"/>
    </row>
    <row r="20" spans="1:9">
      <c r="A20" s="154"/>
      <c r="B20" s="154"/>
      <c r="C20" s="154"/>
      <c r="D20" s="154"/>
      <c r="E20" s="154"/>
      <c r="F20" s="154"/>
      <c r="G20" s="153"/>
      <c r="H20" s="10" t="s">
        <v>19</v>
      </c>
      <c r="I20" s="9"/>
    </row>
    <row r="21" spans="1:9" ht="14.25" customHeight="1">
      <c r="A21" s="128" t="s">
        <v>22</v>
      </c>
      <c r="B21" s="128"/>
      <c r="C21" s="128"/>
      <c r="D21" s="128"/>
      <c r="E21" s="128"/>
      <c r="F21" s="128"/>
      <c r="G21" s="10" t="s">
        <v>16</v>
      </c>
      <c r="H21" s="15" t="s">
        <v>23</v>
      </c>
      <c r="I21" s="122"/>
    </row>
    <row r="22" spans="1:9" ht="14.25" customHeight="1">
      <c r="A22" s="128" t="s">
        <v>24</v>
      </c>
      <c r="B22" s="128"/>
      <c r="C22" s="128"/>
      <c r="D22" s="128"/>
      <c r="E22" s="128"/>
      <c r="F22" s="128"/>
      <c r="G22" s="10" t="s">
        <v>16</v>
      </c>
      <c r="H22" s="15" t="s">
        <v>23</v>
      </c>
      <c r="I22" s="122"/>
    </row>
    <row r="23" spans="1:9" ht="14.25" customHeight="1">
      <c r="A23" s="152" t="s">
        <v>25</v>
      </c>
      <c r="B23" s="155"/>
      <c r="C23" s="155"/>
      <c r="D23" s="155"/>
      <c r="E23" s="155"/>
      <c r="F23" s="156"/>
      <c r="G23" s="121" t="s">
        <v>16</v>
      </c>
      <c r="H23" s="15" t="s">
        <v>23</v>
      </c>
      <c r="I23" s="16"/>
    </row>
    <row r="24" spans="1:9" ht="22.5" customHeight="1">
      <c r="A24" s="145" t="s">
        <v>26</v>
      </c>
      <c r="B24" s="145"/>
      <c r="C24" s="145"/>
      <c r="D24" s="145"/>
      <c r="E24" s="145"/>
      <c r="F24" s="145"/>
      <c r="G24" s="15"/>
      <c r="H24" s="15" t="s">
        <v>27</v>
      </c>
      <c r="I24" s="18"/>
    </row>
    <row r="25" spans="1:9" ht="34.5" customHeight="1">
      <c r="A25" s="128" t="s">
        <v>28</v>
      </c>
      <c r="B25" s="128"/>
      <c r="C25" s="128"/>
      <c r="D25" s="128"/>
      <c r="E25" s="128"/>
      <c r="F25" s="128"/>
      <c r="G25" s="10"/>
      <c r="H25" s="10" t="s">
        <v>29</v>
      </c>
      <c r="I25" s="11"/>
    </row>
    <row r="26" spans="1:9" ht="15" customHeight="1">
      <c r="A26" s="128" t="s">
        <v>30</v>
      </c>
      <c r="B26" s="128"/>
      <c r="C26" s="128"/>
      <c r="D26" s="128"/>
      <c r="E26" s="128"/>
      <c r="F26" s="128"/>
      <c r="G26" s="15"/>
      <c r="H26" s="19" t="s">
        <v>31</v>
      </c>
      <c r="I26" s="20"/>
    </row>
    <row r="27" spans="1:9" ht="15" customHeight="1">
      <c r="A27" s="128"/>
      <c r="B27" s="128"/>
      <c r="C27" s="128"/>
      <c r="D27" s="128"/>
      <c r="E27" s="128"/>
      <c r="F27" s="128"/>
      <c r="G27" s="15"/>
      <c r="H27" s="21" t="s">
        <v>32</v>
      </c>
      <c r="I27" s="9"/>
    </row>
    <row r="28" spans="1:9" ht="26.25" customHeight="1">
      <c r="A28" s="128" t="s">
        <v>33</v>
      </c>
      <c r="B28" s="128"/>
      <c r="C28" s="128"/>
      <c r="D28" s="128"/>
      <c r="E28" s="128"/>
      <c r="F28" s="128"/>
      <c r="G28" s="15"/>
      <c r="H28" s="10" t="s">
        <v>31</v>
      </c>
      <c r="I28" s="20"/>
    </row>
    <row r="29" spans="1:9" ht="35.25" customHeight="1">
      <c r="A29" s="128" t="s">
        <v>34</v>
      </c>
      <c r="B29" s="128"/>
      <c r="C29" s="128"/>
      <c r="D29" s="128"/>
      <c r="E29" s="128"/>
      <c r="F29" s="128"/>
      <c r="G29" s="10"/>
      <c r="H29" s="8" t="s">
        <v>27</v>
      </c>
      <c r="I29" s="9"/>
    </row>
    <row r="30" spans="1:9" ht="1.1499999999999999" customHeight="1">
      <c r="A30" s="95"/>
      <c r="B30" s="95"/>
      <c r="C30" s="95"/>
      <c r="D30" s="95"/>
      <c r="E30" s="95"/>
      <c r="F30" s="95"/>
      <c r="G30" s="95"/>
      <c r="H30" s="95"/>
      <c r="I30" s="96" t="s">
        <v>35</v>
      </c>
    </row>
    <row r="31" spans="1:9" ht="1.1499999999999999" customHeight="1">
      <c r="A31" s="146"/>
      <c r="B31" s="146"/>
      <c r="C31" s="146"/>
      <c r="D31" s="146"/>
      <c r="E31" s="146"/>
      <c r="F31" s="146"/>
      <c r="G31" s="146"/>
      <c r="H31" s="146"/>
      <c r="I31" s="146"/>
    </row>
    <row r="32" spans="1:9" ht="1.1499999999999999" customHeight="1">
      <c r="A32" s="146"/>
      <c r="B32" s="146"/>
      <c r="C32" s="146"/>
      <c r="D32" s="146"/>
      <c r="E32" s="146"/>
      <c r="F32" s="146"/>
      <c r="G32" s="146"/>
      <c r="H32" s="146"/>
      <c r="I32" s="146"/>
    </row>
    <row r="33" spans="1:10" ht="1.1499999999999999" customHeight="1">
      <c r="A33" s="146"/>
      <c r="B33" s="146"/>
      <c r="C33" s="146"/>
      <c r="D33" s="146"/>
      <c r="E33" s="146"/>
      <c r="F33" s="146"/>
      <c r="G33" s="146"/>
      <c r="H33" s="146"/>
      <c r="I33" s="146"/>
    </row>
    <row r="34" spans="1:10" ht="1.1499999999999999" customHeight="1">
      <c r="A34" s="146"/>
      <c r="B34" s="146"/>
      <c r="C34" s="146"/>
      <c r="D34" s="146"/>
      <c r="E34" s="146"/>
      <c r="F34" s="146"/>
      <c r="G34" s="146"/>
      <c r="H34" s="146"/>
      <c r="I34" s="146"/>
    </row>
    <row r="35" spans="1:10" ht="1.1499999999999999" customHeight="1">
      <c r="A35" s="147"/>
      <c r="B35" s="147"/>
      <c r="C35" s="147"/>
      <c r="D35" s="147"/>
      <c r="E35" s="147"/>
      <c r="F35" s="147"/>
      <c r="G35" s="147"/>
      <c r="H35" s="147"/>
      <c r="I35" s="147"/>
    </row>
    <row r="36" spans="1:10" ht="8.25" customHeight="1">
      <c r="A36" s="143" t="s">
        <v>36</v>
      </c>
      <c r="B36" s="143"/>
      <c r="C36" s="143"/>
      <c r="D36" s="143"/>
      <c r="E36" s="143"/>
      <c r="F36" s="143"/>
      <c r="G36" s="143"/>
      <c r="H36" s="143"/>
      <c r="I36" s="143"/>
    </row>
    <row r="37" spans="1:10" ht="33.75" customHeight="1">
      <c r="A37" s="22" t="s">
        <v>37</v>
      </c>
      <c r="B37" s="144" t="s">
        <v>38</v>
      </c>
      <c r="C37" s="144"/>
      <c r="D37" s="144"/>
      <c r="E37" s="144"/>
      <c r="F37" s="144"/>
      <c r="G37" s="144"/>
      <c r="H37" s="22" t="s">
        <v>39</v>
      </c>
      <c r="I37" s="22" t="s">
        <v>40</v>
      </c>
    </row>
    <row r="38" spans="1:10" ht="15" customHeight="1">
      <c r="A38" s="17">
        <v>1</v>
      </c>
      <c r="B38" s="127" t="s">
        <v>41</v>
      </c>
      <c r="C38" s="127"/>
      <c r="D38" s="127"/>
      <c r="E38" s="127"/>
      <c r="F38" s="127"/>
      <c r="G38" s="127"/>
      <c r="H38" s="23" t="e">
        <f t="shared" ref="H38:H45" si="0">I38/$I$46</f>
        <v>#DIV/0!</v>
      </c>
      <c r="I38" s="24" t="e">
        <f>IF(D6="12x36",I10,I10/H10*I5)</f>
        <v>#DIV/0!</v>
      </c>
    </row>
    <row r="39" spans="1:10" ht="15" customHeight="1">
      <c r="A39" s="17">
        <f t="shared" ref="A39:A45" si="1">A38+1</f>
        <v>2</v>
      </c>
      <c r="B39" s="127" t="s">
        <v>42</v>
      </c>
      <c r="C39" s="127"/>
      <c r="D39" s="127"/>
      <c r="E39" s="127"/>
      <c r="F39" s="127"/>
      <c r="G39" s="127"/>
      <c r="H39" s="23" t="e">
        <f t="shared" si="0"/>
        <v>#DIV/0!</v>
      </c>
      <c r="I39" s="24">
        <f>IF(I9=30%,I38*I9,0)</f>
        <v>0</v>
      </c>
    </row>
    <row r="40" spans="1:10" ht="15" customHeight="1">
      <c r="A40" s="17">
        <f t="shared" si="1"/>
        <v>3</v>
      </c>
      <c r="B40" s="127" t="s">
        <v>43</v>
      </c>
      <c r="C40" s="127"/>
      <c r="D40" s="127"/>
      <c r="E40" s="127"/>
      <c r="F40" s="127"/>
      <c r="G40" s="127"/>
      <c r="H40" s="23" t="e">
        <f t="shared" si="0"/>
        <v>#DIV/0!</v>
      </c>
      <c r="I40" s="24">
        <f>IF(I7=10%,I25*I7,0)</f>
        <v>0</v>
      </c>
    </row>
    <row r="41" spans="1:10" ht="15" customHeight="1">
      <c r="A41" s="17">
        <f t="shared" si="1"/>
        <v>4</v>
      </c>
      <c r="B41" s="127" t="s">
        <v>44</v>
      </c>
      <c r="C41" s="127"/>
      <c r="D41" s="127"/>
      <c r="E41" s="127"/>
      <c r="F41" s="127"/>
      <c r="G41" s="127"/>
      <c r="H41" s="23" t="e">
        <f t="shared" si="0"/>
        <v>#DIV/0!</v>
      </c>
      <c r="I41" s="24">
        <f>IF(I7=20%,I25*I7,0)</f>
        <v>0</v>
      </c>
    </row>
    <row r="42" spans="1:10" ht="15" customHeight="1">
      <c r="A42" s="17">
        <f t="shared" si="1"/>
        <v>5</v>
      </c>
      <c r="B42" s="127" t="s">
        <v>45</v>
      </c>
      <c r="C42" s="127"/>
      <c r="D42" s="127"/>
      <c r="E42" s="127"/>
      <c r="F42" s="127"/>
      <c r="G42" s="127"/>
      <c r="H42" s="23" t="e">
        <f t="shared" si="0"/>
        <v>#DIV/0!</v>
      </c>
      <c r="I42" s="24">
        <f>IF(I7=40%,I25*I7,0)</f>
        <v>0</v>
      </c>
    </row>
    <row r="43" spans="1:10" ht="15" customHeight="1">
      <c r="A43" s="17">
        <f t="shared" si="1"/>
        <v>6</v>
      </c>
      <c r="B43" s="127" t="s">
        <v>46</v>
      </c>
      <c r="C43" s="127"/>
      <c r="D43" s="127"/>
      <c r="E43" s="127"/>
      <c r="F43" s="127"/>
      <c r="G43" s="127"/>
      <c r="H43" s="23" t="e">
        <f t="shared" si="0"/>
        <v>#DIV/0!</v>
      </c>
      <c r="I43" s="24" t="e">
        <f>IF(I24="Não aplicável",0,I38*I24)</f>
        <v>#DIV/0!</v>
      </c>
    </row>
    <row r="44" spans="1:10" ht="15" customHeight="1">
      <c r="A44" s="17">
        <f t="shared" si="1"/>
        <v>7</v>
      </c>
      <c r="B44" s="127" t="s">
        <v>47</v>
      </c>
      <c r="C44" s="127"/>
      <c r="D44" s="127"/>
      <c r="E44" s="127"/>
      <c r="F44" s="127"/>
      <c r="G44" s="127"/>
      <c r="H44" s="23" t="e">
        <f t="shared" si="0"/>
        <v>#DIV/0!</v>
      </c>
      <c r="I44" s="24" t="e">
        <f>IF(I26="Não aplicável",0,(I38+I39+I40+I41+I42+I43)/I5*I26*(1+I27))</f>
        <v>#DIV/0!</v>
      </c>
    </row>
    <row r="45" spans="1:10" ht="23.25" customHeight="1">
      <c r="A45" s="17">
        <f t="shared" si="1"/>
        <v>8</v>
      </c>
      <c r="B45" s="127" t="s">
        <v>48</v>
      </c>
      <c r="C45" s="127"/>
      <c r="D45" s="127"/>
      <c r="E45" s="127"/>
      <c r="F45" s="127"/>
      <c r="G45" s="127"/>
      <c r="H45" s="23" t="e">
        <f t="shared" si="0"/>
        <v>#DIV/0!</v>
      </c>
      <c r="I45" s="24" t="e">
        <f>IF(I26="Não aplicável",0,I26/I13*5*(I10/H10*(1+I27)))</f>
        <v>#DIV/0!</v>
      </c>
    </row>
    <row r="46" spans="1:10" s="28" customFormat="1" ht="15" customHeight="1">
      <c r="A46" s="148" t="s">
        <v>49</v>
      </c>
      <c r="B46" s="148"/>
      <c r="C46" s="148"/>
      <c r="D46" s="148"/>
      <c r="E46" s="148"/>
      <c r="F46" s="148"/>
      <c r="G46" s="148"/>
      <c r="H46" s="25" t="e">
        <f>SUM(H38:H45)</f>
        <v>#DIV/0!</v>
      </c>
      <c r="I46" s="26" t="e">
        <f>SUM(I38:I45)</f>
        <v>#DIV/0!</v>
      </c>
      <c r="J46" s="27"/>
    </row>
    <row r="47" spans="1:10" s="28" customFormat="1" ht="1.1499999999999999" customHeight="1">
      <c r="A47" s="164"/>
      <c r="B47" s="164"/>
      <c r="C47" s="164"/>
      <c r="D47" s="164"/>
      <c r="E47" s="164"/>
      <c r="F47" s="164"/>
      <c r="G47" s="164"/>
      <c r="H47" s="164"/>
      <c r="I47" s="164"/>
      <c r="J47" s="27"/>
    </row>
    <row r="48" spans="1:10" s="28" customFormat="1" ht="1.1499999999999999" customHeight="1">
      <c r="A48" s="165"/>
      <c r="B48" s="165"/>
      <c r="C48" s="165"/>
      <c r="D48" s="165"/>
      <c r="E48" s="165"/>
      <c r="F48" s="165"/>
      <c r="G48" s="165"/>
      <c r="H48" s="165"/>
      <c r="I48" s="165"/>
      <c r="J48" s="27"/>
    </row>
    <row r="49" spans="1:10" s="28" customFormat="1" ht="1.1499999999999999" customHeight="1">
      <c r="A49" s="165"/>
      <c r="B49" s="165"/>
      <c r="C49" s="165"/>
      <c r="D49" s="165"/>
      <c r="E49" s="165"/>
      <c r="F49" s="165"/>
      <c r="G49" s="165"/>
      <c r="H49" s="165"/>
      <c r="I49" s="165"/>
      <c r="J49" s="27"/>
    </row>
    <row r="50" spans="1:10" s="28" customFormat="1" ht="1.1499999999999999" customHeight="1">
      <c r="A50" s="165"/>
      <c r="B50" s="165"/>
      <c r="C50" s="165"/>
      <c r="D50" s="165"/>
      <c r="E50" s="165"/>
      <c r="F50" s="165"/>
      <c r="G50" s="165"/>
      <c r="H50" s="165"/>
      <c r="I50" s="165"/>
      <c r="J50" s="27"/>
    </row>
    <row r="51" spans="1:10" s="28" customFormat="1" ht="1.1499999999999999" customHeight="1">
      <c r="A51" s="165"/>
      <c r="B51" s="165"/>
      <c r="C51" s="165"/>
      <c r="D51" s="165"/>
      <c r="E51" s="165"/>
      <c r="F51" s="165"/>
      <c r="G51" s="165"/>
      <c r="H51" s="165"/>
      <c r="I51" s="165"/>
      <c r="J51" s="27"/>
    </row>
    <row r="52" spans="1:10" s="28" customFormat="1" ht="1.1499999999999999" customHeight="1">
      <c r="A52" s="165"/>
      <c r="B52" s="165"/>
      <c r="C52" s="165"/>
      <c r="D52" s="165"/>
      <c r="E52" s="165"/>
      <c r="F52" s="165"/>
      <c r="G52" s="165"/>
      <c r="H52" s="165"/>
      <c r="I52" s="165"/>
      <c r="J52" s="27"/>
    </row>
    <row r="53" spans="1:10" s="28" customFormat="1" ht="1.1499999999999999" customHeight="1">
      <c r="A53" s="165"/>
      <c r="B53" s="165"/>
      <c r="C53" s="165"/>
      <c r="D53" s="165"/>
      <c r="E53" s="165"/>
      <c r="F53" s="165"/>
      <c r="G53" s="165"/>
      <c r="H53" s="165"/>
      <c r="I53" s="165"/>
      <c r="J53" s="27"/>
    </row>
    <row r="54" spans="1:10" s="28" customFormat="1" ht="1.1499999999999999" customHeight="1">
      <c r="A54" s="165"/>
      <c r="B54" s="165"/>
      <c r="C54" s="165"/>
      <c r="D54" s="165"/>
      <c r="E54" s="165"/>
      <c r="F54" s="165"/>
      <c r="G54" s="165"/>
      <c r="H54" s="165"/>
      <c r="I54" s="165"/>
      <c r="J54" s="27"/>
    </row>
    <row r="55" spans="1:10" s="28" customFormat="1" ht="1.1499999999999999" customHeight="1">
      <c r="A55" s="165"/>
      <c r="B55" s="165"/>
      <c r="C55" s="165"/>
      <c r="D55" s="165"/>
      <c r="E55" s="165"/>
      <c r="F55" s="165"/>
      <c r="G55" s="165"/>
      <c r="H55" s="165"/>
      <c r="I55" s="165"/>
      <c r="J55" s="27"/>
    </row>
    <row r="56" spans="1:10" ht="1.1499999999999999" customHeight="1">
      <c r="A56" s="166"/>
      <c r="B56" s="166"/>
      <c r="C56" s="166"/>
      <c r="D56" s="166"/>
      <c r="E56" s="166"/>
      <c r="F56" s="166"/>
      <c r="G56" s="166"/>
      <c r="H56" s="166"/>
      <c r="I56" s="166"/>
    </row>
    <row r="57" spans="1:10" ht="33.75" customHeight="1">
      <c r="A57" s="22" t="s">
        <v>50</v>
      </c>
      <c r="B57" s="144" t="s">
        <v>51</v>
      </c>
      <c r="C57" s="144"/>
      <c r="D57" s="144"/>
      <c r="E57" s="144"/>
      <c r="F57" s="144"/>
      <c r="G57" s="144"/>
      <c r="H57" s="22" t="s">
        <v>39</v>
      </c>
      <c r="I57" s="22" t="s">
        <v>40</v>
      </c>
    </row>
    <row r="58" spans="1:10" ht="15" customHeight="1">
      <c r="A58" s="17">
        <v>1</v>
      </c>
      <c r="B58" s="127" t="s">
        <v>52</v>
      </c>
      <c r="C58" s="127"/>
      <c r="D58" s="127"/>
      <c r="E58" s="127"/>
      <c r="F58" s="127"/>
      <c r="G58" s="127"/>
      <c r="H58" s="23">
        <v>0.2</v>
      </c>
      <c r="I58" s="24" t="e">
        <f t="shared" ref="I58:I65" si="2">$I$46*H58</f>
        <v>#DIV/0!</v>
      </c>
    </row>
    <row r="59" spans="1:10" ht="15" customHeight="1">
      <c r="A59" s="17">
        <v>2</v>
      </c>
      <c r="B59" s="127" t="s">
        <v>53</v>
      </c>
      <c r="C59" s="127"/>
      <c r="D59" s="127"/>
      <c r="E59" s="127"/>
      <c r="F59" s="127"/>
      <c r="G59" s="127"/>
      <c r="H59" s="23">
        <v>1.4999999999999999E-2</v>
      </c>
      <c r="I59" s="24" t="e">
        <f t="shared" si="2"/>
        <v>#DIV/0!</v>
      </c>
    </row>
    <row r="60" spans="1:10" ht="15" customHeight="1">
      <c r="A60" s="17">
        <v>3</v>
      </c>
      <c r="B60" s="127" t="s">
        <v>54</v>
      </c>
      <c r="C60" s="127"/>
      <c r="D60" s="127"/>
      <c r="E60" s="127"/>
      <c r="F60" s="127"/>
      <c r="G60" s="127"/>
      <c r="H60" s="23">
        <v>0.01</v>
      </c>
      <c r="I60" s="24" t="e">
        <f t="shared" si="2"/>
        <v>#DIV/0!</v>
      </c>
    </row>
    <row r="61" spans="1:10" ht="15" customHeight="1">
      <c r="A61" s="17">
        <v>4</v>
      </c>
      <c r="B61" s="127" t="s">
        <v>55</v>
      </c>
      <c r="C61" s="127"/>
      <c r="D61" s="127"/>
      <c r="E61" s="127"/>
      <c r="F61" s="127"/>
      <c r="G61" s="127"/>
      <c r="H61" s="23">
        <v>2E-3</v>
      </c>
      <c r="I61" s="24" t="e">
        <f t="shared" si="2"/>
        <v>#DIV/0!</v>
      </c>
    </row>
    <row r="62" spans="1:10" ht="15" customHeight="1">
      <c r="A62" s="17">
        <v>5</v>
      </c>
      <c r="B62" s="127" t="s">
        <v>56</v>
      </c>
      <c r="C62" s="127"/>
      <c r="D62" s="127"/>
      <c r="E62" s="127"/>
      <c r="F62" s="127"/>
      <c r="G62" s="127"/>
      <c r="H62" s="23">
        <v>2.5000000000000001E-2</v>
      </c>
      <c r="I62" s="24" t="e">
        <f t="shared" si="2"/>
        <v>#DIV/0!</v>
      </c>
    </row>
    <row r="63" spans="1:10" ht="15" customHeight="1">
      <c r="A63" s="17">
        <v>6</v>
      </c>
      <c r="B63" s="127" t="s">
        <v>57</v>
      </c>
      <c r="C63" s="127"/>
      <c r="D63" s="127"/>
      <c r="E63" s="127"/>
      <c r="F63" s="127"/>
      <c r="G63" s="127"/>
      <c r="H63" s="23">
        <v>0.08</v>
      </c>
      <c r="I63" s="24" t="e">
        <f t="shared" si="2"/>
        <v>#DIV/0!</v>
      </c>
    </row>
    <row r="64" spans="1:10" ht="15" customHeight="1">
      <c r="A64" s="17">
        <v>7</v>
      </c>
      <c r="B64" s="127" t="s">
        <v>58</v>
      </c>
      <c r="C64" s="127"/>
      <c r="D64" s="127"/>
      <c r="E64" s="127"/>
      <c r="F64" s="127"/>
      <c r="G64" s="127"/>
      <c r="H64" s="23">
        <v>0.03</v>
      </c>
      <c r="I64" s="24" t="e">
        <f t="shared" si="2"/>
        <v>#DIV/0!</v>
      </c>
    </row>
    <row r="65" spans="1:10" ht="15" customHeight="1">
      <c r="A65" s="17">
        <v>8</v>
      </c>
      <c r="B65" s="127" t="s">
        <v>59</v>
      </c>
      <c r="C65" s="127"/>
      <c r="D65" s="127"/>
      <c r="E65" s="127"/>
      <c r="F65" s="127"/>
      <c r="G65" s="127"/>
      <c r="H65" s="23">
        <v>6.0000000000000001E-3</v>
      </c>
      <c r="I65" s="24" t="e">
        <f t="shared" si="2"/>
        <v>#DIV/0!</v>
      </c>
    </row>
    <row r="66" spans="1:10" s="28" customFormat="1" ht="15" customHeight="1">
      <c r="A66" s="148" t="s">
        <v>60</v>
      </c>
      <c r="B66" s="148"/>
      <c r="C66" s="148"/>
      <c r="D66" s="148"/>
      <c r="E66" s="148"/>
      <c r="F66" s="148"/>
      <c r="G66" s="148"/>
      <c r="H66" s="25">
        <f>SUM(H58:H65)</f>
        <v>0.3680000000000001</v>
      </c>
      <c r="I66" s="26" t="e">
        <f>SUM(I58:I65)</f>
        <v>#DIV/0!</v>
      </c>
      <c r="J66" s="27"/>
    </row>
    <row r="67" spans="1:10" ht="15" customHeight="1">
      <c r="A67" s="167" t="s">
        <v>61</v>
      </c>
      <c r="B67" s="167"/>
      <c r="C67" s="167"/>
      <c r="D67" s="167"/>
      <c r="E67" s="167"/>
      <c r="F67" s="167"/>
      <c r="G67" s="167"/>
      <c r="H67" s="167"/>
      <c r="I67" s="167"/>
    </row>
    <row r="68" spans="1:10" ht="30.75" customHeight="1">
      <c r="A68" s="168" t="s">
        <v>62</v>
      </c>
      <c r="B68" s="168"/>
      <c r="C68" s="168"/>
      <c r="D68" s="168"/>
      <c r="E68" s="168"/>
      <c r="F68" s="168"/>
      <c r="G68" s="168"/>
      <c r="H68" s="168"/>
      <c r="I68" s="168"/>
    </row>
    <row r="69" spans="1:10" ht="33.75" customHeight="1">
      <c r="A69" s="22" t="s">
        <v>63</v>
      </c>
      <c r="B69" s="144" t="s">
        <v>64</v>
      </c>
      <c r="C69" s="144"/>
      <c r="D69" s="144"/>
      <c r="E69" s="144"/>
      <c r="F69" s="144"/>
      <c r="G69" s="144"/>
      <c r="H69" s="22" t="s">
        <v>39</v>
      </c>
      <c r="I69" s="22" t="s">
        <v>40</v>
      </c>
    </row>
    <row r="70" spans="1:10" ht="15" customHeight="1">
      <c r="A70" s="17">
        <v>1</v>
      </c>
      <c r="B70" s="127" t="s">
        <v>65</v>
      </c>
      <c r="C70" s="127"/>
      <c r="D70" s="127"/>
      <c r="E70" s="127"/>
      <c r="F70" s="127"/>
      <c r="G70" s="127"/>
      <c r="H70" s="23">
        <v>0.119314</v>
      </c>
      <c r="I70" s="24" t="e">
        <f t="shared" ref="I70:I77" si="3">$I$46*H70</f>
        <v>#DIV/0!</v>
      </c>
    </row>
    <row r="71" spans="1:10" ht="15" customHeight="1">
      <c r="A71" s="17">
        <v>2</v>
      </c>
      <c r="B71" s="127" t="s">
        <v>66</v>
      </c>
      <c r="C71" s="127"/>
      <c r="D71" s="127"/>
      <c r="E71" s="127"/>
      <c r="F71" s="127"/>
      <c r="G71" s="127"/>
      <c r="H71" s="23">
        <v>2.0479000000000001E-2</v>
      </c>
      <c r="I71" s="24" t="e">
        <f t="shared" si="3"/>
        <v>#DIV/0!</v>
      </c>
    </row>
    <row r="72" spans="1:10" ht="15" customHeight="1">
      <c r="A72" s="17">
        <v>3</v>
      </c>
      <c r="B72" s="127" t="s">
        <v>67</v>
      </c>
      <c r="C72" s="127"/>
      <c r="D72" s="127"/>
      <c r="E72" s="127"/>
      <c r="F72" s="127"/>
      <c r="G72" s="127"/>
      <c r="H72" s="23">
        <v>1.2123E-2</v>
      </c>
      <c r="I72" s="24" t="e">
        <f t="shared" si="3"/>
        <v>#DIV/0!</v>
      </c>
    </row>
    <row r="73" spans="1:10" ht="15" customHeight="1">
      <c r="A73" s="17">
        <v>4</v>
      </c>
      <c r="B73" s="127" t="s">
        <v>68</v>
      </c>
      <c r="C73" s="127"/>
      <c r="D73" s="127"/>
      <c r="E73" s="127"/>
      <c r="F73" s="127"/>
      <c r="G73" s="127"/>
      <c r="H73" s="23">
        <v>1.1436E-2</v>
      </c>
      <c r="I73" s="24" t="e">
        <f t="shared" si="3"/>
        <v>#DIV/0!</v>
      </c>
    </row>
    <row r="74" spans="1:10" ht="15" customHeight="1">
      <c r="A74" s="17">
        <v>5</v>
      </c>
      <c r="B74" s="127" t="s">
        <v>69</v>
      </c>
      <c r="C74" s="127"/>
      <c r="D74" s="127"/>
      <c r="E74" s="127"/>
      <c r="F74" s="127"/>
      <c r="G74" s="127"/>
      <c r="H74" s="23">
        <v>1.74E-4</v>
      </c>
      <c r="I74" s="24" t="e">
        <f t="shared" si="3"/>
        <v>#DIV/0!</v>
      </c>
    </row>
    <row r="75" spans="1:10" ht="15" customHeight="1">
      <c r="A75" s="17">
        <v>6</v>
      </c>
      <c r="B75" s="127" t="s">
        <v>70</v>
      </c>
      <c r="C75" s="127"/>
      <c r="D75" s="127"/>
      <c r="E75" s="127"/>
      <c r="F75" s="127"/>
      <c r="G75" s="127"/>
      <c r="H75" s="23">
        <v>4.4200000000000001E-4</v>
      </c>
      <c r="I75" s="24" t="e">
        <f t="shared" si="3"/>
        <v>#DIV/0!</v>
      </c>
    </row>
    <row r="76" spans="1:10" ht="15" customHeight="1">
      <c r="A76" s="17">
        <v>7</v>
      </c>
      <c r="B76" s="127" t="s">
        <v>71</v>
      </c>
      <c r="C76" s="127"/>
      <c r="D76" s="127"/>
      <c r="E76" s="127"/>
      <c r="F76" s="127"/>
      <c r="G76" s="127"/>
      <c r="H76" s="23">
        <v>1.85E-4</v>
      </c>
      <c r="I76" s="24" t="e">
        <f t="shared" si="3"/>
        <v>#DIV/0!</v>
      </c>
    </row>
    <row r="77" spans="1:10" ht="15" customHeight="1">
      <c r="A77" s="17">
        <v>8</v>
      </c>
      <c r="B77" s="127" t="s">
        <v>72</v>
      </c>
      <c r="C77" s="127"/>
      <c r="D77" s="127"/>
      <c r="E77" s="127"/>
      <c r="F77" s="127"/>
      <c r="G77" s="127"/>
      <c r="H77" s="23">
        <v>9.0789999999999996E-2</v>
      </c>
      <c r="I77" s="24" t="e">
        <f t="shared" si="3"/>
        <v>#DIV/0!</v>
      </c>
    </row>
    <row r="78" spans="1:10" s="28" customFormat="1" ht="15" customHeight="1">
      <c r="A78" s="148" t="s">
        <v>73</v>
      </c>
      <c r="B78" s="148"/>
      <c r="C78" s="148"/>
      <c r="D78" s="148"/>
      <c r="E78" s="148"/>
      <c r="F78" s="148"/>
      <c r="G78" s="148"/>
      <c r="H78" s="25">
        <f>SUM(H70:H77)</f>
        <v>0.25494299999999998</v>
      </c>
      <c r="I78" s="26" t="e">
        <f>SUM(I70:I77)</f>
        <v>#DIV/0!</v>
      </c>
      <c r="J78" s="27"/>
    </row>
    <row r="79" spans="1:10" ht="11.25" customHeight="1">
      <c r="A79" s="29" t="s">
        <v>74</v>
      </c>
      <c r="B79" s="169" t="s">
        <v>75</v>
      </c>
      <c r="C79" s="169"/>
      <c r="D79" s="169"/>
      <c r="E79" s="169"/>
      <c r="F79" s="169"/>
      <c r="G79" s="169"/>
      <c r="H79" s="169"/>
      <c r="I79" s="169"/>
    </row>
    <row r="80" spans="1:10" ht="15" customHeight="1">
      <c r="A80" s="29" t="s">
        <v>76</v>
      </c>
      <c r="B80" s="170" t="s">
        <v>77</v>
      </c>
      <c r="C80" s="170"/>
      <c r="D80" s="170"/>
      <c r="E80" s="170"/>
      <c r="F80" s="170"/>
      <c r="G80" s="170"/>
      <c r="H80" s="170"/>
      <c r="I80" s="170"/>
    </row>
    <row r="81" spans="1:11" ht="33.75" customHeight="1">
      <c r="A81" s="22" t="s">
        <v>78</v>
      </c>
      <c r="B81" s="144" t="s">
        <v>79</v>
      </c>
      <c r="C81" s="144"/>
      <c r="D81" s="144"/>
      <c r="E81" s="144"/>
      <c r="F81" s="144"/>
      <c r="G81" s="144"/>
      <c r="H81" s="22" t="s">
        <v>39</v>
      </c>
      <c r="I81" s="22" t="s">
        <v>40</v>
      </c>
    </row>
    <row r="82" spans="1:11" ht="15" customHeight="1">
      <c r="A82" s="17">
        <v>1</v>
      </c>
      <c r="B82" s="127" t="s">
        <v>80</v>
      </c>
      <c r="C82" s="127"/>
      <c r="D82" s="127"/>
      <c r="E82" s="127"/>
      <c r="F82" s="127"/>
      <c r="G82" s="127"/>
      <c r="H82" s="23">
        <v>4.8321000000000003E-2</v>
      </c>
      <c r="I82" s="24" t="e">
        <f>$I$46*H82</f>
        <v>#DIV/0!</v>
      </c>
    </row>
    <row r="83" spans="1:11" ht="15" customHeight="1">
      <c r="A83" s="17">
        <v>2</v>
      </c>
      <c r="B83" s="127" t="s">
        <v>81</v>
      </c>
      <c r="C83" s="127"/>
      <c r="D83" s="127"/>
      <c r="E83" s="127"/>
      <c r="F83" s="127"/>
      <c r="G83" s="127"/>
      <c r="H83" s="23">
        <v>3.5109999999999998E-3</v>
      </c>
      <c r="I83" s="24" t="e">
        <f>$I$46*H83</f>
        <v>#DIV/0!</v>
      </c>
    </row>
    <row r="84" spans="1:11" ht="15" customHeight="1">
      <c r="A84" s="17">
        <v>3</v>
      </c>
      <c r="B84" s="127" t="s">
        <v>82</v>
      </c>
      <c r="C84" s="127"/>
      <c r="D84" s="127"/>
      <c r="E84" s="127"/>
      <c r="F84" s="127"/>
      <c r="G84" s="127"/>
      <c r="H84" s="23">
        <v>1.9328000000000001E-2</v>
      </c>
      <c r="I84" s="24" t="e">
        <f>$I$46*H84</f>
        <v>#DIV/0!</v>
      </c>
    </row>
    <row r="85" spans="1:11" s="28" customFormat="1" ht="15" customHeight="1">
      <c r="A85" s="148" t="s">
        <v>83</v>
      </c>
      <c r="B85" s="148"/>
      <c r="C85" s="148"/>
      <c r="D85" s="148"/>
      <c r="E85" s="148"/>
      <c r="F85" s="148"/>
      <c r="G85" s="148"/>
      <c r="H85" s="25">
        <f>SUM(H82:H84)</f>
        <v>7.1160000000000001E-2</v>
      </c>
      <c r="I85" s="26" t="e">
        <f>SUM(I82:I84)</f>
        <v>#DIV/0!</v>
      </c>
      <c r="J85" s="27"/>
    </row>
    <row r="86" spans="1:11" ht="4.5" customHeight="1"/>
    <row r="87" spans="1:11" ht="33.75" customHeight="1">
      <c r="A87" s="22" t="s">
        <v>84</v>
      </c>
      <c r="B87" s="144" t="s">
        <v>85</v>
      </c>
      <c r="C87" s="144"/>
      <c r="D87" s="144"/>
      <c r="E87" s="144"/>
      <c r="F87" s="144"/>
      <c r="G87" s="144"/>
      <c r="H87" s="22" t="s">
        <v>39</v>
      </c>
      <c r="I87" s="22" t="s">
        <v>40</v>
      </c>
    </row>
    <row r="88" spans="1:11" ht="15" customHeight="1">
      <c r="A88" s="17">
        <v>1</v>
      </c>
      <c r="B88" s="127" t="s">
        <v>86</v>
      </c>
      <c r="C88" s="127"/>
      <c r="D88" s="127"/>
      <c r="E88" s="127"/>
      <c r="F88" s="127"/>
      <c r="G88" s="127"/>
      <c r="H88" s="23">
        <f>(H66*H78)</f>
        <v>9.3819024000000015E-2</v>
      </c>
      <c r="I88" s="24" t="e">
        <f>$I$46*H88</f>
        <v>#DIV/0!</v>
      </c>
    </row>
    <row r="89" spans="1:11" s="28" customFormat="1" ht="15" customHeight="1">
      <c r="A89" s="148" t="s">
        <v>87</v>
      </c>
      <c r="B89" s="148"/>
      <c r="C89" s="148"/>
      <c r="D89" s="148"/>
      <c r="E89" s="148"/>
      <c r="F89" s="148"/>
      <c r="G89" s="148"/>
      <c r="H89" s="25">
        <f>SUM(H88:H88)</f>
        <v>9.3819024000000015E-2</v>
      </c>
      <c r="I89" s="26" t="e">
        <f>I88</f>
        <v>#DIV/0!</v>
      </c>
      <c r="J89" s="27"/>
      <c r="K89" s="30"/>
    </row>
    <row r="90" spans="1:11" ht="4.5" customHeight="1">
      <c r="J90" s="31"/>
    </row>
    <row r="91" spans="1:11" s="28" customFormat="1" ht="12" customHeight="1">
      <c r="A91" s="174" t="s">
        <v>88</v>
      </c>
      <c r="B91" s="174"/>
      <c r="C91" s="174"/>
      <c r="D91" s="174"/>
      <c r="E91" s="174"/>
      <c r="F91" s="174"/>
      <c r="G91" s="174"/>
      <c r="H91" s="32">
        <f>H66+H78+H85+H89</f>
        <v>0.787922024</v>
      </c>
      <c r="I91" s="33" t="e">
        <f>I66+I78+I85+I89</f>
        <v>#DIV/0!</v>
      </c>
      <c r="J91" s="27"/>
    </row>
    <row r="92" spans="1:11" ht="4.5" customHeight="1"/>
    <row r="93" spans="1:11" ht="33.75" customHeight="1">
      <c r="A93" s="22" t="s">
        <v>89</v>
      </c>
      <c r="B93" s="144" t="s">
        <v>90</v>
      </c>
      <c r="C93" s="144"/>
      <c r="D93" s="144"/>
      <c r="E93" s="144"/>
      <c r="F93" s="144"/>
      <c r="G93" s="144"/>
      <c r="H93" s="22" t="s">
        <v>39</v>
      </c>
      <c r="I93" s="22" t="s">
        <v>40</v>
      </c>
    </row>
    <row r="94" spans="1:11" ht="15" customHeight="1">
      <c r="A94" s="17">
        <v>1</v>
      </c>
      <c r="B94" s="127" t="s">
        <v>91</v>
      </c>
      <c r="C94" s="127"/>
      <c r="D94" s="127"/>
      <c r="E94" s="127"/>
      <c r="F94" s="127"/>
      <c r="G94" s="127"/>
      <c r="H94" s="23" t="e">
        <f t="shared" ref="H94:H101" si="4">I94/$I$46</f>
        <v>#DIV/0!</v>
      </c>
      <c r="I94" s="24">
        <f>I114</f>
        <v>0</v>
      </c>
    </row>
    <row r="95" spans="1:11" ht="15" customHeight="1">
      <c r="A95" s="17">
        <f>A94+1</f>
        <v>2</v>
      </c>
      <c r="B95" s="127" t="s">
        <v>21</v>
      </c>
      <c r="C95" s="127"/>
      <c r="D95" s="127"/>
      <c r="E95" s="127"/>
      <c r="F95" s="127"/>
      <c r="G95" s="127"/>
      <c r="H95" s="23" t="e">
        <f t="shared" si="4"/>
        <v>#DIV/0!</v>
      </c>
      <c r="I95" s="24">
        <f>I110</f>
        <v>0</v>
      </c>
    </row>
    <row r="96" spans="1:11" ht="15" customHeight="1">
      <c r="A96" s="17">
        <f t="shared" ref="A96:A98" si="5">A95+1</f>
        <v>3</v>
      </c>
      <c r="B96" s="171" t="s">
        <v>92</v>
      </c>
      <c r="C96" s="172"/>
      <c r="D96" s="172"/>
      <c r="E96" s="172"/>
      <c r="F96" s="172"/>
      <c r="G96" s="173"/>
      <c r="H96" s="23" t="e">
        <f t="shared" si="4"/>
        <v>#DIV/0!</v>
      </c>
      <c r="I96" s="24">
        <v>0</v>
      </c>
    </row>
    <row r="97" spans="1:10" ht="15" customHeight="1">
      <c r="A97" s="17">
        <f t="shared" si="5"/>
        <v>4</v>
      </c>
      <c r="B97" s="127" t="s">
        <v>93</v>
      </c>
      <c r="C97" s="127"/>
      <c r="D97" s="127"/>
      <c r="E97" s="127"/>
      <c r="F97" s="127"/>
      <c r="G97" s="127"/>
      <c r="H97" s="23" t="e">
        <f t="shared" si="4"/>
        <v>#DIV/0!</v>
      </c>
      <c r="I97" s="24" t="e">
        <f>I106</f>
        <v>#DIV/0!</v>
      </c>
    </row>
    <row r="98" spans="1:10" ht="15" customHeight="1">
      <c r="A98" s="17">
        <f t="shared" si="5"/>
        <v>5</v>
      </c>
      <c r="B98" s="127" t="s">
        <v>94</v>
      </c>
      <c r="C98" s="127"/>
      <c r="D98" s="127"/>
      <c r="E98" s="127"/>
      <c r="F98" s="127"/>
      <c r="G98" s="127"/>
      <c r="H98" s="23" t="e">
        <f t="shared" si="4"/>
        <v>#DIV/0!</v>
      </c>
      <c r="I98" s="24" t="e">
        <f>IF(I28="Não aplicável",0,((I10/H10)*1.5*I28))</f>
        <v>#DIV/0!</v>
      </c>
    </row>
    <row r="99" spans="1:10" ht="15" customHeight="1">
      <c r="A99" s="17">
        <v>6</v>
      </c>
      <c r="B99" s="127" t="s">
        <v>95</v>
      </c>
      <c r="C99" s="127"/>
      <c r="D99" s="127"/>
      <c r="E99" s="127"/>
      <c r="F99" s="127"/>
      <c r="G99" s="127"/>
      <c r="H99" s="23" t="e">
        <f t="shared" ref="H99:H100" si="6">I99/$I$45</f>
        <v>#DIV/0!</v>
      </c>
      <c r="I99" s="24">
        <f>IF(I21="Não aplicável",0,I21)</f>
        <v>0</v>
      </c>
    </row>
    <row r="100" spans="1:10" ht="15" customHeight="1">
      <c r="A100" s="17">
        <v>7</v>
      </c>
      <c r="B100" s="127" t="s">
        <v>24</v>
      </c>
      <c r="C100" s="127"/>
      <c r="D100" s="127"/>
      <c r="E100" s="127"/>
      <c r="F100" s="127"/>
      <c r="G100" s="127"/>
      <c r="H100" s="23" t="e">
        <f t="shared" si="6"/>
        <v>#DIV/0!</v>
      </c>
      <c r="I100" s="24">
        <f>IF(I22="Não aplicável",0,I22)</f>
        <v>0</v>
      </c>
    </row>
    <row r="101" spans="1:10" ht="15" customHeight="1">
      <c r="A101" s="17">
        <v>8</v>
      </c>
      <c r="B101" s="127" t="s">
        <v>96</v>
      </c>
      <c r="C101" s="127"/>
      <c r="D101" s="127"/>
      <c r="E101" s="127"/>
      <c r="F101" s="127"/>
      <c r="G101" s="127"/>
      <c r="H101" s="23" t="e">
        <f t="shared" si="4"/>
        <v>#DIV/0!</v>
      </c>
      <c r="I101" s="24">
        <f>IF(I23="Não aplicável",0,I23)</f>
        <v>0</v>
      </c>
    </row>
    <row r="102" spans="1:10" ht="15" customHeight="1">
      <c r="A102" s="148" t="s">
        <v>97</v>
      </c>
      <c r="B102" s="148"/>
      <c r="C102" s="148"/>
      <c r="D102" s="148"/>
      <c r="E102" s="148"/>
      <c r="F102" s="148"/>
      <c r="G102" s="148"/>
      <c r="H102" s="25" t="e">
        <f>SUM(H94:H101)</f>
        <v>#DIV/0!</v>
      </c>
      <c r="I102" s="26" t="e">
        <f>SUM(I94:I101)</f>
        <v>#DIV/0!</v>
      </c>
      <c r="J102" s="34"/>
    </row>
    <row r="103" spans="1:10" ht="18" customHeight="1">
      <c r="A103" s="29" t="s">
        <v>98</v>
      </c>
      <c r="B103" s="167" t="s">
        <v>99</v>
      </c>
      <c r="C103" s="167"/>
      <c r="D103" s="167"/>
      <c r="E103" s="167"/>
      <c r="F103" s="167"/>
      <c r="G103" s="167"/>
      <c r="H103" s="35"/>
      <c r="I103" s="36"/>
    </row>
    <row r="104" spans="1:10" ht="15" customHeight="1">
      <c r="A104" s="175" t="s">
        <v>100</v>
      </c>
      <c r="B104" s="175"/>
      <c r="C104" s="175"/>
      <c r="D104" s="175"/>
      <c r="E104" s="175"/>
      <c r="F104" s="175"/>
      <c r="G104" s="175"/>
      <c r="H104" s="175"/>
      <c r="I104" s="175"/>
    </row>
    <row r="105" spans="1:10" ht="24" customHeight="1">
      <c r="A105" s="128" t="s">
        <v>101</v>
      </c>
      <c r="B105" s="128"/>
      <c r="C105" s="17" t="s">
        <v>102</v>
      </c>
      <c r="D105" s="17" t="s">
        <v>103</v>
      </c>
      <c r="E105" s="17" t="s">
        <v>104</v>
      </c>
      <c r="F105" s="17" t="s">
        <v>105</v>
      </c>
      <c r="G105" s="17" t="s">
        <v>106</v>
      </c>
      <c r="H105" s="23" t="s">
        <v>107</v>
      </c>
      <c r="I105" s="24" t="s">
        <v>108</v>
      </c>
    </row>
    <row r="106" spans="1:10" ht="15" customHeight="1">
      <c r="A106" s="181">
        <f>IF(I12="Não aplicável",0,I12)</f>
        <v>0</v>
      </c>
      <c r="B106" s="181"/>
      <c r="C106" s="17">
        <f>IF(I13="Não aplicável",0,I13)</f>
        <v>0</v>
      </c>
      <c r="D106" s="17">
        <v>2</v>
      </c>
      <c r="E106" s="37">
        <f>A106*C106*D106</f>
        <v>0</v>
      </c>
      <c r="F106" s="37" t="e">
        <f>I38</f>
        <v>#DIV/0!</v>
      </c>
      <c r="G106" s="38">
        <f>IF(I14="Não aplicável",0,I14)</f>
        <v>0</v>
      </c>
      <c r="H106" s="37" t="e">
        <f>F106*G106</f>
        <v>#DIV/0!</v>
      </c>
      <c r="I106" s="24" t="e">
        <f>IF((E106-H106)&gt;0,E106-H106,0)</f>
        <v>#DIV/0!</v>
      </c>
    </row>
    <row r="107" spans="1:10" ht="3.75" customHeight="1">
      <c r="A107" s="39"/>
      <c r="E107" s="34"/>
      <c r="F107" s="34"/>
      <c r="G107" s="40"/>
      <c r="H107" s="34"/>
      <c r="I107" s="41"/>
    </row>
    <row r="108" spans="1:10" ht="15" customHeight="1">
      <c r="A108" s="175" t="s">
        <v>109</v>
      </c>
      <c r="B108" s="175"/>
      <c r="C108" s="175"/>
      <c r="D108" s="175"/>
      <c r="E108" s="175"/>
      <c r="F108" s="175"/>
      <c r="G108" s="175"/>
      <c r="H108" s="175"/>
      <c r="I108" s="175"/>
    </row>
    <row r="109" spans="1:10" ht="23.25" customHeight="1">
      <c r="A109" s="128" t="s">
        <v>101</v>
      </c>
      <c r="B109" s="128"/>
      <c r="C109" s="17" t="s">
        <v>110</v>
      </c>
      <c r="D109" s="17" t="s">
        <v>103</v>
      </c>
      <c r="E109" s="17" t="s">
        <v>104</v>
      </c>
      <c r="F109" s="17" t="s">
        <v>105</v>
      </c>
      <c r="G109" s="17" t="s">
        <v>106</v>
      </c>
      <c r="H109" s="23" t="s">
        <v>107</v>
      </c>
      <c r="I109" s="24" t="s">
        <v>108</v>
      </c>
    </row>
    <row r="110" spans="1:10" ht="15" customHeight="1">
      <c r="A110" s="176">
        <f>IF(I18="Não aplicável",0,I18)</f>
        <v>0</v>
      </c>
      <c r="B110" s="176"/>
      <c r="C110" s="42">
        <f>IF(I19="Não aplicável",0,I19)</f>
        <v>0</v>
      </c>
      <c r="D110" s="17">
        <v>1</v>
      </c>
      <c r="E110" s="37">
        <f>A110*C110*D110</f>
        <v>0</v>
      </c>
      <c r="F110" s="37">
        <f>E110</f>
        <v>0</v>
      </c>
      <c r="G110" s="43">
        <f>IF(I20="Não aplicável",0,I20)</f>
        <v>0</v>
      </c>
      <c r="H110" s="37">
        <f>F110*G110</f>
        <v>0</v>
      </c>
      <c r="I110" s="24">
        <f>E110-H110</f>
        <v>0</v>
      </c>
    </row>
    <row r="111" spans="1:10" ht="4.5" customHeight="1">
      <c r="A111" s="44"/>
      <c r="B111" s="44"/>
      <c r="C111" s="44"/>
      <c r="D111" s="44"/>
      <c r="E111" s="27"/>
      <c r="F111" s="27"/>
      <c r="G111" s="45"/>
      <c r="H111" s="27"/>
      <c r="I111" s="46"/>
    </row>
    <row r="112" spans="1:10" ht="15" customHeight="1">
      <c r="A112" s="177" t="s">
        <v>111</v>
      </c>
      <c r="B112" s="178"/>
      <c r="C112" s="178"/>
      <c r="D112" s="178"/>
      <c r="E112" s="178"/>
      <c r="F112" s="179" t="str">
        <f>A15</f>
        <v xml:space="preserve">Auxílio Alimentação </v>
      </c>
      <c r="G112" s="179"/>
      <c r="H112" s="179"/>
      <c r="I112" s="180"/>
    </row>
    <row r="113" spans="1:12" ht="23.25" customHeight="1">
      <c r="A113" s="145" t="s">
        <v>101</v>
      </c>
      <c r="B113" s="145"/>
      <c r="C113" s="81" t="s">
        <v>110</v>
      </c>
      <c r="D113" s="81" t="s">
        <v>103</v>
      </c>
      <c r="E113" s="81" t="s">
        <v>104</v>
      </c>
      <c r="F113" s="81" t="s">
        <v>105</v>
      </c>
      <c r="G113" s="81" t="s">
        <v>106</v>
      </c>
      <c r="H113" s="79" t="str">
        <f>H105</f>
        <v>Valor desconto</v>
      </c>
      <c r="I113" s="80" t="s">
        <v>108</v>
      </c>
    </row>
    <row r="114" spans="1:12" ht="15" customHeight="1">
      <c r="A114" s="176">
        <f>IF(I15="Não aplicável",0,I15)</f>
        <v>0</v>
      </c>
      <c r="B114" s="176"/>
      <c r="C114" s="42">
        <f>IF(I16="Não aplicável",0,I16)</f>
        <v>0</v>
      </c>
      <c r="D114" s="17">
        <v>1</v>
      </c>
      <c r="E114" s="37">
        <f>A114*C114*D114</f>
        <v>0</v>
      </c>
      <c r="F114" s="37">
        <f>E114</f>
        <v>0</v>
      </c>
      <c r="G114" s="43">
        <f>IF(I17="Não aplicável",0,I17)</f>
        <v>0</v>
      </c>
      <c r="H114" s="37">
        <f>F114*G114</f>
        <v>0</v>
      </c>
      <c r="I114" s="24">
        <f>E114-H114</f>
        <v>0</v>
      </c>
    </row>
    <row r="115" spans="1:12" ht="4.5" customHeight="1"/>
    <row r="116" spans="1:12" ht="12" customHeight="1">
      <c r="A116" s="182" t="s">
        <v>112</v>
      </c>
      <c r="B116" s="182"/>
      <c r="C116" s="182"/>
      <c r="D116" s="182"/>
      <c r="E116" s="182"/>
      <c r="F116" s="182"/>
      <c r="G116" s="182"/>
      <c r="H116" s="47" t="e">
        <f>H46+H91+H102</f>
        <v>#DIV/0!</v>
      </c>
      <c r="I116" s="48" t="e">
        <f>I46+I91+I102</f>
        <v>#DIV/0!</v>
      </c>
      <c r="J116" s="34"/>
      <c r="L116" s="34"/>
    </row>
    <row r="117" spans="1:12" s="53" customFormat="1" ht="4.5" customHeight="1">
      <c r="A117" s="49"/>
      <c r="B117" s="49"/>
      <c r="C117" s="49"/>
      <c r="D117" s="49"/>
      <c r="E117" s="49"/>
      <c r="F117" s="49"/>
      <c r="G117" s="49"/>
      <c r="H117" s="50"/>
      <c r="I117" s="51"/>
      <c r="J117" s="52"/>
      <c r="L117" s="52"/>
    </row>
    <row r="118" spans="1:12" ht="11.25" customHeight="1">
      <c r="A118" s="143" t="s">
        <v>113</v>
      </c>
      <c r="B118" s="143"/>
      <c r="C118" s="143"/>
      <c r="D118" s="143"/>
      <c r="E118" s="143"/>
      <c r="F118" s="143"/>
      <c r="G118" s="143"/>
      <c r="H118" s="143"/>
      <c r="I118" s="143"/>
    </row>
    <row r="119" spans="1:12" ht="33.75" customHeight="1">
      <c r="A119" s="22" t="s">
        <v>37</v>
      </c>
      <c r="B119" s="144" t="s">
        <v>114</v>
      </c>
      <c r="C119" s="144"/>
      <c r="D119" s="144"/>
      <c r="E119" s="144"/>
      <c r="F119" s="144"/>
      <c r="G119" s="144"/>
      <c r="H119" s="22" t="s">
        <v>39</v>
      </c>
      <c r="I119" s="22" t="s">
        <v>40</v>
      </c>
    </row>
    <row r="120" spans="1:12" ht="15" customHeight="1">
      <c r="A120" s="17">
        <v>1</v>
      </c>
      <c r="B120" s="127" t="s">
        <v>115</v>
      </c>
      <c r="C120" s="127"/>
      <c r="D120" s="127"/>
      <c r="E120" s="127"/>
      <c r="F120" s="127"/>
      <c r="G120" s="127"/>
      <c r="H120" s="23" t="e">
        <f t="shared" ref="H120:H126" si="7">I120/$I$132</f>
        <v>#DIV/0!</v>
      </c>
      <c r="I120" s="24">
        <v>0</v>
      </c>
    </row>
    <row r="121" spans="1:12" ht="15" customHeight="1">
      <c r="A121" s="17">
        <v>2</v>
      </c>
      <c r="B121" s="149" t="s">
        <v>116</v>
      </c>
      <c r="C121" s="149"/>
      <c r="D121" s="149"/>
      <c r="E121" s="149"/>
      <c r="F121" s="149"/>
      <c r="G121" s="149"/>
      <c r="H121" s="23" t="e">
        <f t="shared" si="7"/>
        <v>#DIV/0!</v>
      </c>
      <c r="I121" s="24">
        <f>IF(F130=10%,G130,0)</f>
        <v>0</v>
      </c>
    </row>
    <row r="122" spans="1:12" ht="15" customHeight="1">
      <c r="A122" s="17">
        <v>3</v>
      </c>
      <c r="B122" s="127" t="s">
        <v>117</v>
      </c>
      <c r="C122" s="127"/>
      <c r="D122" s="127"/>
      <c r="E122" s="127"/>
      <c r="F122" s="127"/>
      <c r="G122" s="127"/>
      <c r="H122" s="23" t="e">
        <f t="shared" si="7"/>
        <v>#DIV/0!</v>
      </c>
      <c r="I122" s="24">
        <v>0</v>
      </c>
    </row>
    <row r="123" spans="1:12" ht="15" customHeight="1">
      <c r="A123" s="17">
        <v>4</v>
      </c>
      <c r="B123" s="127" t="s">
        <v>118</v>
      </c>
      <c r="C123" s="127"/>
      <c r="D123" s="127"/>
      <c r="E123" s="127"/>
      <c r="F123" s="127"/>
      <c r="G123" s="127"/>
      <c r="H123" s="23" t="e">
        <f t="shared" si="7"/>
        <v>#DIV/0!</v>
      </c>
      <c r="I123" s="24">
        <f>IF(F130=20%,G130,0)</f>
        <v>0</v>
      </c>
    </row>
    <row r="124" spans="1:12" ht="15" customHeight="1">
      <c r="A124" s="17">
        <v>5</v>
      </c>
      <c r="B124" s="127" t="s">
        <v>119</v>
      </c>
      <c r="C124" s="127"/>
      <c r="D124" s="127"/>
      <c r="E124" s="127"/>
      <c r="F124" s="127"/>
      <c r="G124" s="127"/>
      <c r="H124" s="23" t="e">
        <f t="shared" si="7"/>
        <v>#DIV/0!</v>
      </c>
      <c r="I124" s="24">
        <v>0</v>
      </c>
    </row>
    <row r="125" spans="1:12" ht="15" customHeight="1">
      <c r="A125" s="17">
        <v>6</v>
      </c>
      <c r="B125" s="127" t="s">
        <v>120</v>
      </c>
      <c r="C125" s="127"/>
      <c r="D125" s="127"/>
      <c r="E125" s="127"/>
      <c r="F125" s="127"/>
      <c r="G125" s="127"/>
      <c r="H125" s="23" t="e">
        <f t="shared" si="7"/>
        <v>#DIV/0!</v>
      </c>
      <c r="I125" s="24">
        <v>0</v>
      </c>
    </row>
    <row r="126" spans="1:12" ht="15" customHeight="1">
      <c r="A126" s="17">
        <v>7</v>
      </c>
      <c r="B126" s="127" t="s">
        <v>121</v>
      </c>
      <c r="C126" s="127"/>
      <c r="D126" s="127"/>
      <c r="E126" s="127"/>
      <c r="F126" s="127"/>
      <c r="G126" s="127"/>
      <c r="H126" s="23" t="e">
        <f t="shared" si="7"/>
        <v>#DIV/0!</v>
      </c>
      <c r="I126" s="24">
        <v>0</v>
      </c>
    </row>
    <row r="127" spans="1:12" ht="15" customHeight="1">
      <c r="A127" s="148" t="s">
        <v>122</v>
      </c>
      <c r="B127" s="148"/>
      <c r="C127" s="148"/>
      <c r="D127" s="148"/>
      <c r="E127" s="148"/>
      <c r="F127" s="148"/>
      <c r="G127" s="148"/>
      <c r="H127" s="25" t="e">
        <f>H120+H121+H122+H123+H124+H126</f>
        <v>#DIV/0!</v>
      </c>
      <c r="I127" s="54">
        <f>SUM(I120:I126)</f>
        <v>0</v>
      </c>
      <c r="J127" s="34"/>
    </row>
    <row r="128" spans="1:12" ht="46.5" customHeight="1">
      <c r="B128" s="169" t="s">
        <v>123</v>
      </c>
      <c r="C128" s="169"/>
      <c r="D128" s="169"/>
      <c r="E128" s="169"/>
      <c r="F128" s="169"/>
      <c r="G128" s="169"/>
      <c r="H128" s="169"/>
      <c r="I128" s="169"/>
    </row>
    <row r="129" spans="1:12" ht="5.25" customHeight="1"/>
    <row r="130" spans="1:12" ht="48.75" customHeight="1">
      <c r="A130" s="184" t="s">
        <v>124</v>
      </c>
      <c r="B130" s="184"/>
      <c r="C130" s="184"/>
      <c r="D130" s="184"/>
      <c r="E130" s="184"/>
      <c r="F130" s="55">
        <f>I29</f>
        <v>0</v>
      </c>
      <c r="G130" s="56" t="e">
        <f>I132*F130</f>
        <v>#DIV/0!</v>
      </c>
      <c r="H130" s="57" t="s">
        <v>125</v>
      </c>
      <c r="I130" s="58" t="e">
        <f>I97</f>
        <v>#DIV/0!</v>
      </c>
    </row>
    <row r="131" spans="1:12" s="61" customFormat="1" ht="16.5" customHeight="1">
      <c r="A131" s="185" t="s">
        <v>126</v>
      </c>
      <c r="B131" s="185"/>
      <c r="C131" s="57" t="s">
        <v>127</v>
      </c>
      <c r="D131" s="57" t="s">
        <v>128</v>
      </c>
      <c r="E131" s="57" t="s">
        <v>129</v>
      </c>
      <c r="F131" s="57" t="s">
        <v>130</v>
      </c>
      <c r="G131" s="57" t="s">
        <v>131</v>
      </c>
      <c r="H131" s="57" t="s">
        <v>132</v>
      </c>
      <c r="I131" s="59" t="s">
        <v>133</v>
      </c>
      <c r="J131" s="60"/>
    </row>
    <row r="132" spans="1:12" ht="16.5" customHeight="1">
      <c r="A132" s="186" t="e">
        <f>I46</f>
        <v>#DIV/0!</v>
      </c>
      <c r="B132" s="186"/>
      <c r="C132" s="62" t="e">
        <f>I66</f>
        <v>#DIV/0!</v>
      </c>
      <c r="D132" s="62" t="e">
        <f>I78</f>
        <v>#DIV/0!</v>
      </c>
      <c r="E132" s="62" t="e">
        <f>I85</f>
        <v>#DIV/0!</v>
      </c>
      <c r="F132" s="62" t="e">
        <f>I89</f>
        <v>#DIV/0!</v>
      </c>
      <c r="G132" s="62" t="e">
        <f>I102</f>
        <v>#DIV/0!</v>
      </c>
      <c r="H132" s="62" t="e">
        <f>A132+C132+D132+E132+F132+G132</f>
        <v>#DIV/0!</v>
      </c>
      <c r="I132" s="62" t="e">
        <f>H132-I130</f>
        <v>#DIV/0!</v>
      </c>
      <c r="J132" s="34"/>
    </row>
    <row r="133" spans="1:12" ht="4.5" customHeight="1">
      <c r="A133" s="29"/>
      <c r="B133" s="187"/>
      <c r="C133" s="187"/>
      <c r="D133" s="187"/>
      <c r="E133" s="187"/>
      <c r="F133" s="187"/>
      <c r="G133" s="187"/>
      <c r="H133" s="187"/>
      <c r="I133" s="187"/>
    </row>
    <row r="134" spans="1:12" ht="33.75" customHeight="1">
      <c r="A134" s="22" t="s">
        <v>50</v>
      </c>
      <c r="B134" s="144" t="s">
        <v>134</v>
      </c>
      <c r="C134" s="144"/>
      <c r="D134" s="144"/>
      <c r="E134" s="144"/>
      <c r="F134" s="144"/>
      <c r="G134" s="144"/>
      <c r="H134" s="22" t="s">
        <v>39</v>
      </c>
      <c r="I134" s="22" t="s">
        <v>40</v>
      </c>
    </row>
    <row r="135" spans="1:12" ht="15" customHeight="1">
      <c r="A135" s="17">
        <v>1</v>
      </c>
      <c r="B135" s="127" t="s">
        <v>135</v>
      </c>
      <c r="C135" s="127"/>
      <c r="D135" s="127"/>
      <c r="E135" s="127"/>
      <c r="F135" s="127"/>
      <c r="G135" s="127"/>
      <c r="H135" s="23" t="e">
        <f>I135/$I$145</f>
        <v>#DIV/0!</v>
      </c>
      <c r="I135" s="24">
        <v>100</v>
      </c>
    </row>
    <row r="136" spans="1:12" ht="15" customHeight="1">
      <c r="A136" s="17">
        <v>2</v>
      </c>
      <c r="B136" s="127" t="s">
        <v>136</v>
      </c>
      <c r="C136" s="127"/>
      <c r="D136" s="127"/>
      <c r="E136" s="127"/>
      <c r="F136" s="127"/>
      <c r="G136" s="127"/>
      <c r="H136" s="23" t="e">
        <f>I136/$I$145</f>
        <v>#DIV/0!</v>
      </c>
      <c r="I136" s="24">
        <v>50</v>
      </c>
    </row>
    <row r="137" spans="1:12" ht="35.65" customHeight="1">
      <c r="A137" s="148" t="s">
        <v>137</v>
      </c>
      <c r="B137" s="148"/>
      <c r="C137" s="148"/>
      <c r="D137" s="148"/>
      <c r="E137" s="148"/>
      <c r="F137" s="148"/>
      <c r="G137" s="148"/>
      <c r="H137" s="25" t="e">
        <f>H135+H136</f>
        <v>#DIV/0!</v>
      </c>
      <c r="I137" s="26">
        <f>SUM(I135:I136)</f>
        <v>150</v>
      </c>
    </row>
    <row r="138" spans="1:12" ht="4.5" customHeight="1"/>
    <row r="139" spans="1:12" ht="33.75" customHeight="1">
      <c r="A139" s="22" t="s">
        <v>63</v>
      </c>
      <c r="B139" s="144" t="s">
        <v>138</v>
      </c>
      <c r="C139" s="144"/>
      <c r="D139" s="144"/>
      <c r="E139" s="144"/>
      <c r="F139" s="144"/>
      <c r="G139" s="144"/>
      <c r="H139" s="22" t="s">
        <v>39</v>
      </c>
      <c r="I139" s="22" t="s">
        <v>40</v>
      </c>
    </row>
    <row r="140" spans="1:12" ht="15" customHeight="1">
      <c r="A140" s="17">
        <v>1</v>
      </c>
      <c r="B140" s="127" t="s">
        <v>138</v>
      </c>
      <c r="C140" s="127"/>
      <c r="D140" s="127"/>
      <c r="E140" s="127"/>
      <c r="F140" s="127"/>
      <c r="G140" s="127"/>
      <c r="H140" s="23" t="e">
        <f>I140/I145</f>
        <v>#DIV/0!</v>
      </c>
      <c r="I140" s="24" t="e">
        <f>G143-I137</f>
        <v>#DIV/0!</v>
      </c>
    </row>
    <row r="141" spans="1:12" ht="36.6" customHeight="1">
      <c r="A141" s="148" t="s">
        <v>139</v>
      </c>
      <c r="B141" s="148"/>
      <c r="C141" s="148"/>
      <c r="D141" s="148"/>
      <c r="E141" s="148"/>
      <c r="F141" s="148"/>
      <c r="G141" s="148"/>
      <c r="H141" s="25" t="e">
        <f>H140</f>
        <v>#DIV/0!</v>
      </c>
      <c r="I141" s="26" t="e">
        <f>I140</f>
        <v>#DIV/0!</v>
      </c>
      <c r="J141" s="34"/>
      <c r="K141" s="34"/>
      <c r="L141" s="2"/>
    </row>
    <row r="142" spans="1:12" ht="4.5" customHeight="1">
      <c r="A142" s="28"/>
      <c r="B142" s="28"/>
      <c r="C142" s="28"/>
      <c r="D142" s="28"/>
      <c r="E142" s="28"/>
      <c r="F142" s="28"/>
      <c r="G142" s="28"/>
      <c r="H142" s="35"/>
      <c r="I142" s="36"/>
    </row>
    <row r="143" spans="1:12" ht="39" customHeight="1">
      <c r="A143" s="183" t="s">
        <v>140</v>
      </c>
      <c r="B143" s="183"/>
      <c r="C143" s="183"/>
      <c r="D143" s="183"/>
      <c r="E143" s="183"/>
      <c r="F143" s="55">
        <v>0.18</v>
      </c>
      <c r="G143" s="56" t="e">
        <f>I145*F143</f>
        <v>#DIV/0!</v>
      </c>
      <c r="H143" s="57" t="s">
        <v>125</v>
      </c>
      <c r="I143" s="58" t="e">
        <f>I97</f>
        <v>#DIV/0!</v>
      </c>
      <c r="L143" s="2"/>
    </row>
    <row r="144" spans="1:12" s="61" customFormat="1" ht="16.5" customHeight="1">
      <c r="A144" s="185" t="s">
        <v>126</v>
      </c>
      <c r="B144" s="185"/>
      <c r="C144" s="57" t="s">
        <v>127</v>
      </c>
      <c r="D144" s="57" t="s">
        <v>128</v>
      </c>
      <c r="E144" s="57" t="s">
        <v>129</v>
      </c>
      <c r="F144" s="57" t="s">
        <v>130</v>
      </c>
      <c r="G144" s="57" t="s">
        <v>131</v>
      </c>
      <c r="H144" s="57" t="s">
        <v>132</v>
      </c>
      <c r="I144" s="59" t="s">
        <v>133</v>
      </c>
      <c r="J144" s="60"/>
      <c r="L144" s="60"/>
    </row>
    <row r="145" spans="1:12" ht="16.5" customHeight="1">
      <c r="A145" s="186" t="e">
        <f>I46</f>
        <v>#DIV/0!</v>
      </c>
      <c r="B145" s="186"/>
      <c r="C145" s="62" t="e">
        <f>I66</f>
        <v>#DIV/0!</v>
      </c>
      <c r="D145" s="62" t="e">
        <f>I78</f>
        <v>#DIV/0!</v>
      </c>
      <c r="E145" s="62" t="e">
        <f>I85</f>
        <v>#DIV/0!</v>
      </c>
      <c r="F145" s="62" t="e">
        <f>I89</f>
        <v>#DIV/0!</v>
      </c>
      <c r="G145" s="62" t="e">
        <f>I102</f>
        <v>#DIV/0!</v>
      </c>
      <c r="H145" s="62" t="e">
        <f>A145+C145+D145+E145+F145+G145</f>
        <v>#DIV/0!</v>
      </c>
      <c r="I145" s="62" t="e">
        <f>H145-I143</f>
        <v>#DIV/0!</v>
      </c>
      <c r="J145" s="34"/>
      <c r="L145" s="2"/>
    </row>
    <row r="146" spans="1:12" ht="4.5" customHeight="1"/>
    <row r="147" spans="1:12" ht="12" customHeight="1">
      <c r="A147" s="182" t="s">
        <v>141</v>
      </c>
      <c r="B147" s="182"/>
      <c r="C147" s="182"/>
      <c r="D147" s="182"/>
      <c r="E147" s="182"/>
      <c r="F147" s="182"/>
      <c r="G147" s="182"/>
      <c r="H147" s="47" t="e">
        <f>H127+H137+H141</f>
        <v>#DIV/0!</v>
      </c>
      <c r="I147" s="48" t="e">
        <f>I127+I137+I141</f>
        <v>#DIV/0!</v>
      </c>
    </row>
    <row r="148" spans="1:12" ht="4.5" customHeight="1"/>
    <row r="149" spans="1:12" ht="11.25" customHeight="1">
      <c r="A149" s="143" t="s">
        <v>142</v>
      </c>
      <c r="B149" s="143"/>
      <c r="C149" s="143"/>
      <c r="D149" s="143"/>
      <c r="E149" s="143"/>
      <c r="F149" s="143"/>
      <c r="G149" s="143"/>
      <c r="H149" s="143"/>
      <c r="I149" s="143"/>
    </row>
    <row r="150" spans="1:12" ht="33.75" customHeight="1">
      <c r="A150" s="22" t="s">
        <v>37</v>
      </c>
      <c r="B150" s="144" t="s">
        <v>143</v>
      </c>
      <c r="C150" s="144"/>
      <c r="D150" s="144"/>
      <c r="E150" s="144"/>
      <c r="F150" s="144"/>
      <c r="G150" s="144"/>
      <c r="H150" s="22" t="s">
        <v>39</v>
      </c>
      <c r="I150" s="22" t="s">
        <v>40</v>
      </c>
    </row>
    <row r="151" spans="1:12" ht="15" customHeight="1">
      <c r="A151" s="17">
        <v>1</v>
      </c>
      <c r="B151" s="127" t="s">
        <v>144</v>
      </c>
      <c r="C151" s="127"/>
      <c r="D151" s="127"/>
      <c r="E151" s="127"/>
      <c r="F151" s="127"/>
      <c r="G151" s="127"/>
      <c r="H151" s="23" t="e">
        <f>I151/$I$116</f>
        <v>#DIV/0!</v>
      </c>
      <c r="I151" s="24" t="e">
        <f>($D$161/$E$162)*G161</f>
        <v>#DIV/0!</v>
      </c>
    </row>
    <row r="152" spans="1:12" ht="15" customHeight="1">
      <c r="A152" s="17">
        <v>2</v>
      </c>
      <c r="B152" s="127" t="s">
        <v>145</v>
      </c>
      <c r="C152" s="127"/>
      <c r="D152" s="127"/>
      <c r="E152" s="127"/>
      <c r="F152" s="127"/>
      <c r="G152" s="127"/>
      <c r="H152" s="23" t="e">
        <f>I152/$I$116</f>
        <v>#DIV/0!</v>
      </c>
      <c r="I152" s="24" t="e">
        <f>($D$161/$E$162)*G162</f>
        <v>#DIV/0!</v>
      </c>
    </row>
    <row r="153" spans="1:12" ht="15" customHeight="1">
      <c r="A153" s="17">
        <v>3</v>
      </c>
      <c r="B153" s="127" t="s">
        <v>13</v>
      </c>
      <c r="C153" s="127"/>
      <c r="D153" s="127"/>
      <c r="E153" s="127"/>
      <c r="F153" s="127"/>
      <c r="G153" s="127"/>
      <c r="H153" s="23" t="e">
        <f>I153/$I$116</f>
        <v>#DIV/0!</v>
      </c>
      <c r="I153" s="24" t="e">
        <f>($D$161/$E$162)*G163</f>
        <v>#DIV/0!</v>
      </c>
    </row>
    <row r="154" spans="1:12" ht="15" customHeight="1">
      <c r="A154" s="17">
        <v>4</v>
      </c>
      <c r="B154" s="127" t="s">
        <v>146</v>
      </c>
      <c r="C154" s="127"/>
      <c r="D154" s="127"/>
      <c r="E154" s="127"/>
      <c r="F154" s="127"/>
      <c r="G154" s="127"/>
      <c r="H154" s="23" t="e">
        <f>I154/$I$116</f>
        <v>#DIV/0!</v>
      </c>
      <c r="I154" s="24" t="e">
        <f>($D$161/$E$162)*G164</f>
        <v>#DIV/0!</v>
      </c>
    </row>
    <row r="155" spans="1:12" ht="15" customHeight="1">
      <c r="A155" s="17">
        <v>5</v>
      </c>
      <c r="B155" s="127" t="s">
        <v>147</v>
      </c>
      <c r="C155" s="127"/>
      <c r="D155" s="127"/>
      <c r="E155" s="127"/>
      <c r="F155" s="127"/>
      <c r="G155" s="127"/>
      <c r="H155" s="23" t="e">
        <f>I155/$I$116</f>
        <v>#DIV/0!</v>
      </c>
      <c r="I155" s="24" t="e">
        <f>($D$161/$E$162)*G165</f>
        <v>#DIV/0!</v>
      </c>
    </row>
    <row r="156" spans="1:12" ht="15" customHeight="1">
      <c r="A156" s="148" t="s">
        <v>148</v>
      </c>
      <c r="B156" s="148"/>
      <c r="C156" s="148"/>
      <c r="D156" s="148"/>
      <c r="E156" s="148"/>
      <c r="F156" s="148"/>
      <c r="G156" s="148"/>
      <c r="H156" s="25" t="e">
        <f>H151+H152+H153+H154+H155</f>
        <v>#DIV/0!</v>
      </c>
      <c r="I156" s="26" t="e">
        <f>SUM(I151:I155)</f>
        <v>#DIV/0!</v>
      </c>
    </row>
    <row r="157" spans="1:12" ht="11.25" customHeight="1">
      <c r="A157" s="29" t="s">
        <v>149</v>
      </c>
      <c r="B157" s="169" t="s">
        <v>150</v>
      </c>
      <c r="C157" s="169"/>
      <c r="D157" s="169"/>
      <c r="E157" s="169"/>
      <c r="F157" s="169"/>
      <c r="G157" s="169"/>
      <c r="H157" s="169"/>
      <c r="I157" s="169"/>
    </row>
    <row r="158" spans="1:12" ht="18.75" customHeight="1">
      <c r="A158" s="29" t="s">
        <v>151</v>
      </c>
      <c r="B158" s="192" t="s">
        <v>152</v>
      </c>
      <c r="C158" s="192"/>
      <c r="D158" s="192"/>
      <c r="E158" s="192"/>
      <c r="F158" s="192"/>
      <c r="G158" s="192"/>
      <c r="H158" s="192"/>
      <c r="I158" s="192"/>
    </row>
    <row r="159" spans="1:12" ht="13.5" customHeight="1">
      <c r="A159" s="175" t="s">
        <v>153</v>
      </c>
      <c r="B159" s="175"/>
      <c r="C159" s="175"/>
      <c r="D159" s="175"/>
      <c r="E159" s="175"/>
      <c r="F159" s="175"/>
      <c r="G159" s="175"/>
      <c r="H159" s="175"/>
      <c r="I159" s="175"/>
    </row>
    <row r="160" spans="1:12" ht="13.5" customHeight="1">
      <c r="A160" s="128" t="s">
        <v>154</v>
      </c>
      <c r="B160" s="128"/>
      <c r="C160" s="17" t="s">
        <v>155</v>
      </c>
      <c r="D160" s="152" t="s">
        <v>156</v>
      </c>
      <c r="E160" s="152"/>
      <c r="F160" s="17" t="s">
        <v>157</v>
      </c>
      <c r="G160" s="63" t="s">
        <v>158</v>
      </c>
      <c r="H160" s="128" t="s">
        <v>159</v>
      </c>
      <c r="I160" s="128"/>
    </row>
    <row r="161" spans="1:10" ht="13.5" customHeight="1">
      <c r="A161" s="193" t="e">
        <f>I116</f>
        <v>#DIV/0!</v>
      </c>
      <c r="B161" s="193"/>
      <c r="C161" s="24" t="e">
        <f>I147</f>
        <v>#DIV/0!</v>
      </c>
      <c r="D161" s="194" t="e">
        <f>A161+C161</f>
        <v>#DIV/0!</v>
      </c>
      <c r="E161" s="194"/>
      <c r="F161" s="17" t="str">
        <f>B151</f>
        <v>PIS</v>
      </c>
      <c r="G161" s="64">
        <v>1.6500000000000001E-2</v>
      </c>
      <c r="H161" s="189">
        <v>6.4999999999999997E-3</v>
      </c>
      <c r="I161" s="189"/>
      <c r="J161" s="34"/>
    </row>
    <row r="162" spans="1:10" ht="13.5" customHeight="1">
      <c r="A162" s="188" t="s">
        <v>160</v>
      </c>
      <c r="B162" s="188"/>
      <c r="C162" s="63">
        <v>1</v>
      </c>
      <c r="D162" s="65">
        <f>G166/1</f>
        <v>9.2499999999999999E-2</v>
      </c>
      <c r="E162" s="66">
        <f>C162-D162</f>
        <v>0.90749999999999997</v>
      </c>
      <c r="F162" s="17" t="str">
        <f>B152</f>
        <v>COFINS</v>
      </c>
      <c r="G162" s="64">
        <v>7.5999999999999998E-2</v>
      </c>
      <c r="H162" s="189">
        <v>0.03</v>
      </c>
      <c r="I162" s="189"/>
    </row>
    <row r="163" spans="1:10" ht="13.5" customHeight="1">
      <c r="A163" s="190" t="s">
        <v>161</v>
      </c>
      <c r="B163" s="190"/>
      <c r="C163" s="17">
        <v>1</v>
      </c>
      <c r="D163" s="67">
        <f>H166</f>
        <v>3.6499999999999998E-2</v>
      </c>
      <c r="E163" s="68">
        <f>C163-D163</f>
        <v>0.96350000000000002</v>
      </c>
      <c r="F163" s="17" t="str">
        <f>B153</f>
        <v>ISS</v>
      </c>
      <c r="G163" s="64">
        <f>I11</f>
        <v>0</v>
      </c>
      <c r="H163" s="189">
        <f>I11</f>
        <v>0</v>
      </c>
      <c r="I163" s="189"/>
    </row>
    <row r="164" spans="1:10" ht="13.5" customHeight="1">
      <c r="A164" s="191" t="s">
        <v>162</v>
      </c>
      <c r="B164" s="191"/>
      <c r="C164" s="17">
        <v>1</v>
      </c>
      <c r="D164" s="69">
        <v>0.09</v>
      </c>
      <c r="E164" s="70">
        <f>C164-D164</f>
        <v>0.91</v>
      </c>
      <c r="F164" s="17" t="s">
        <v>163</v>
      </c>
      <c r="G164" s="64">
        <v>0</v>
      </c>
      <c r="H164" s="189">
        <v>0</v>
      </c>
      <c r="I164" s="189"/>
    </row>
    <row r="165" spans="1:10" ht="13.5" customHeight="1">
      <c r="A165" s="196" t="s">
        <v>164</v>
      </c>
      <c r="B165" s="196" t="s">
        <v>165</v>
      </c>
      <c r="C165" s="196"/>
      <c r="D165" s="196"/>
      <c r="E165" s="196"/>
      <c r="F165" s="12" t="s">
        <v>166</v>
      </c>
      <c r="G165" s="64">
        <v>0</v>
      </c>
      <c r="H165" s="189">
        <v>0</v>
      </c>
      <c r="I165" s="189"/>
    </row>
    <row r="166" spans="1:10" ht="18" customHeight="1">
      <c r="A166" s="196"/>
      <c r="B166" s="196"/>
      <c r="C166" s="196"/>
      <c r="D166" s="196"/>
      <c r="E166" s="196"/>
      <c r="F166" s="3" t="s">
        <v>167</v>
      </c>
      <c r="G166" s="71">
        <f>SUM(G161:G165)</f>
        <v>9.2499999999999999E-2</v>
      </c>
      <c r="H166" s="197">
        <f>SUM(H161:I165)</f>
        <v>3.6499999999999998E-2</v>
      </c>
      <c r="I166" s="197"/>
    </row>
    <row r="167" spans="1:10" ht="18" customHeight="1">
      <c r="A167" s="29" t="s">
        <v>168</v>
      </c>
      <c r="B167" s="192" t="s">
        <v>169</v>
      </c>
      <c r="C167" s="192"/>
      <c r="D167" s="192"/>
      <c r="E167" s="192"/>
      <c r="F167" s="192"/>
      <c r="G167" s="192"/>
      <c r="H167" s="192"/>
      <c r="I167" s="192"/>
    </row>
    <row r="168" spans="1:10" ht="4.5" customHeight="1">
      <c r="A168" s="72"/>
      <c r="B168" s="198"/>
      <c r="C168" s="198"/>
      <c r="D168" s="198"/>
      <c r="E168" s="198"/>
      <c r="F168" s="198"/>
      <c r="G168" s="198"/>
      <c r="H168" s="198"/>
      <c r="I168" s="198"/>
    </row>
    <row r="169" spans="1:10" ht="12" customHeight="1">
      <c r="A169" s="182" t="s">
        <v>170</v>
      </c>
      <c r="B169" s="182"/>
      <c r="C169" s="182"/>
      <c r="D169" s="182"/>
      <c r="E169" s="182"/>
      <c r="F169" s="182"/>
      <c r="G169" s="182"/>
      <c r="H169" s="47" t="e">
        <f>H156</f>
        <v>#DIV/0!</v>
      </c>
      <c r="I169" s="48" t="e">
        <f>I156</f>
        <v>#DIV/0!</v>
      </c>
    </row>
    <row r="170" spans="1:10" ht="4.5" customHeight="1"/>
    <row r="171" spans="1:10" ht="11.25" customHeight="1">
      <c r="A171" s="195" t="s">
        <v>171</v>
      </c>
      <c r="B171" s="195"/>
      <c r="C171" s="195"/>
      <c r="D171" s="195"/>
      <c r="E171" s="195"/>
      <c r="F171" s="195"/>
      <c r="G171" s="195"/>
      <c r="H171" s="195"/>
      <c r="I171" s="195"/>
    </row>
    <row r="172" spans="1:10" ht="11.25" customHeight="1">
      <c r="A172" s="143" t="s">
        <v>36</v>
      </c>
      <c r="B172" s="143"/>
      <c r="C172" s="143"/>
      <c r="D172" s="143"/>
      <c r="E172" s="143"/>
      <c r="F172" s="143"/>
      <c r="G172" s="143"/>
      <c r="H172" s="143"/>
      <c r="I172" s="143"/>
    </row>
    <row r="173" spans="1:10" ht="15" customHeight="1">
      <c r="A173" s="17">
        <v>1</v>
      </c>
      <c r="B173" s="127" t="s">
        <v>172</v>
      </c>
      <c r="C173" s="127"/>
      <c r="D173" s="127"/>
      <c r="E173" s="127"/>
      <c r="F173" s="127"/>
      <c r="G173" s="127"/>
      <c r="H173" s="23" t="e">
        <f>I173/$G$196</f>
        <v>#DIV/0!</v>
      </c>
      <c r="I173" s="73" t="e">
        <f>I46</f>
        <v>#DIV/0!</v>
      </c>
    </row>
    <row r="174" spans="1:10" ht="15" customHeight="1">
      <c r="A174" s="17">
        <v>2</v>
      </c>
      <c r="B174" s="127" t="s">
        <v>173</v>
      </c>
      <c r="C174" s="127"/>
      <c r="D174" s="127"/>
      <c r="E174" s="127"/>
      <c r="F174" s="127"/>
      <c r="G174" s="127"/>
      <c r="H174" s="23" t="e">
        <f>I174/$G$196</f>
        <v>#DIV/0!</v>
      </c>
      <c r="I174" s="73" t="e">
        <f>I66+I78+I85+I89</f>
        <v>#DIV/0!</v>
      </c>
    </row>
    <row r="175" spans="1:10" ht="15" customHeight="1">
      <c r="A175" s="17">
        <v>3</v>
      </c>
      <c r="B175" s="127" t="s">
        <v>174</v>
      </c>
      <c r="C175" s="127"/>
      <c r="D175" s="127"/>
      <c r="E175" s="127"/>
      <c r="F175" s="127"/>
      <c r="G175" s="127"/>
      <c r="H175" s="23" t="e">
        <f>I175/$G$196</f>
        <v>#DIV/0!</v>
      </c>
      <c r="I175" s="73" t="e">
        <f>I102</f>
        <v>#DIV/0!</v>
      </c>
    </row>
    <row r="176" spans="1:10" s="28" customFormat="1" ht="15" customHeight="1">
      <c r="A176" s="182" t="s">
        <v>175</v>
      </c>
      <c r="B176" s="182"/>
      <c r="C176" s="182"/>
      <c r="D176" s="182"/>
      <c r="E176" s="182"/>
      <c r="F176" s="182"/>
      <c r="G176" s="182"/>
      <c r="H176" s="47" t="e">
        <f>H173+H174+H175</f>
        <v>#DIV/0!</v>
      </c>
      <c r="I176" s="48" t="e">
        <f>SUM(I173:I175)</f>
        <v>#DIV/0!</v>
      </c>
      <c r="J176" s="35"/>
    </row>
    <row r="177" spans="1:11" ht="4.5" customHeight="1"/>
    <row r="178" spans="1:11" ht="11.25" customHeight="1">
      <c r="A178" s="143" t="s">
        <v>113</v>
      </c>
      <c r="B178" s="143"/>
      <c r="C178" s="143"/>
      <c r="D178" s="143"/>
      <c r="E178" s="143"/>
      <c r="F178" s="143"/>
      <c r="G178" s="143"/>
      <c r="H178" s="143"/>
      <c r="I178" s="143"/>
    </row>
    <row r="179" spans="1:11" ht="15" customHeight="1">
      <c r="A179" s="17">
        <v>1</v>
      </c>
      <c r="B179" s="127" t="s">
        <v>176</v>
      </c>
      <c r="C179" s="127"/>
      <c r="D179" s="127"/>
      <c r="E179" s="127"/>
      <c r="F179" s="127"/>
      <c r="G179" s="127"/>
      <c r="H179" s="23" t="e">
        <f>I179/$G$196</f>
        <v>#DIV/0!</v>
      </c>
      <c r="I179" s="24">
        <f>I127</f>
        <v>0</v>
      </c>
    </row>
    <row r="180" spans="1:11" ht="15" customHeight="1">
      <c r="A180" s="17">
        <v>2</v>
      </c>
      <c r="B180" s="127" t="s">
        <v>177</v>
      </c>
      <c r="C180" s="127"/>
      <c r="D180" s="127"/>
      <c r="E180" s="127"/>
      <c r="F180" s="127"/>
      <c r="G180" s="127"/>
      <c r="H180" s="23" t="e">
        <f>I180/$G$196</f>
        <v>#DIV/0!</v>
      </c>
      <c r="I180" s="24">
        <f>I137</f>
        <v>150</v>
      </c>
    </row>
    <row r="181" spans="1:11" ht="15" customHeight="1">
      <c r="A181" s="17">
        <v>3</v>
      </c>
      <c r="B181" s="127" t="s">
        <v>178</v>
      </c>
      <c r="C181" s="127"/>
      <c r="D181" s="127"/>
      <c r="E181" s="127"/>
      <c r="F181" s="127"/>
      <c r="G181" s="127"/>
      <c r="H181" s="23" t="e">
        <f>I181/$G$196</f>
        <v>#DIV/0!</v>
      </c>
      <c r="I181" s="24" t="e">
        <f>I141</f>
        <v>#DIV/0!</v>
      </c>
    </row>
    <row r="182" spans="1:11" ht="15" customHeight="1">
      <c r="A182" s="182" t="s">
        <v>179</v>
      </c>
      <c r="B182" s="182"/>
      <c r="C182" s="182"/>
      <c r="D182" s="182"/>
      <c r="E182" s="182"/>
      <c r="F182" s="182"/>
      <c r="G182" s="182"/>
      <c r="H182" s="47" t="e">
        <f>H179+H180+H181</f>
        <v>#DIV/0!</v>
      </c>
      <c r="I182" s="48" t="e">
        <f>I179+I180+I181</f>
        <v>#DIV/0!</v>
      </c>
    </row>
    <row r="183" spans="1:11" ht="4.5" customHeight="1"/>
    <row r="184" spans="1:11" ht="11.25" customHeight="1">
      <c r="A184" s="143" t="s">
        <v>142</v>
      </c>
      <c r="B184" s="143"/>
      <c r="C184" s="143"/>
      <c r="D184" s="143"/>
      <c r="E184" s="143"/>
      <c r="F184" s="143"/>
      <c r="G184" s="143"/>
      <c r="H184" s="143"/>
      <c r="I184" s="143"/>
    </row>
    <row r="185" spans="1:11" ht="15" customHeight="1">
      <c r="A185" s="17">
        <v>1</v>
      </c>
      <c r="B185" s="127" t="s">
        <v>180</v>
      </c>
      <c r="C185" s="127"/>
      <c r="D185" s="127"/>
      <c r="E185" s="127"/>
      <c r="F185" s="127"/>
      <c r="G185" s="127"/>
      <c r="H185" s="23" t="e">
        <f>I185/$G$196</f>
        <v>#DIV/0!</v>
      </c>
      <c r="I185" s="24" t="e">
        <f>I156</f>
        <v>#DIV/0!</v>
      </c>
    </row>
    <row r="186" spans="1:11" ht="15" customHeight="1">
      <c r="A186" s="182" t="s">
        <v>181</v>
      </c>
      <c r="B186" s="182"/>
      <c r="C186" s="182"/>
      <c r="D186" s="182"/>
      <c r="E186" s="182"/>
      <c r="F186" s="182"/>
      <c r="G186" s="182"/>
      <c r="H186" s="47" t="e">
        <f>H185</f>
        <v>#DIV/0!</v>
      </c>
      <c r="I186" s="48" t="e">
        <f>I156</f>
        <v>#DIV/0!</v>
      </c>
      <c r="K186" s="41"/>
    </row>
    <row r="187" spans="1:11" ht="4.5" customHeight="1"/>
    <row r="188" spans="1:11" ht="11.25" customHeight="1">
      <c r="A188" s="136" t="s">
        <v>182</v>
      </c>
      <c r="B188" s="136"/>
      <c r="C188" s="136"/>
      <c r="D188" s="136"/>
      <c r="E188" s="136"/>
      <c r="F188" s="136"/>
      <c r="G188" s="136"/>
      <c r="H188" s="136"/>
      <c r="I188" s="136"/>
    </row>
    <row r="189" spans="1:11" ht="4.9000000000000004" customHeight="1">
      <c r="A189" s="135"/>
      <c r="B189" s="135"/>
      <c r="C189" s="135"/>
      <c r="D189" s="135"/>
      <c r="E189" s="135"/>
      <c r="F189" s="135"/>
      <c r="G189" s="135"/>
      <c r="H189" s="135"/>
      <c r="I189" s="135"/>
    </row>
    <row r="190" spans="1:11" ht="22.5" customHeight="1">
      <c r="A190" s="129" t="s">
        <v>183</v>
      </c>
      <c r="B190" s="130"/>
      <c r="C190" s="130"/>
      <c r="D190" s="130"/>
      <c r="E190" s="130"/>
      <c r="F190" s="130"/>
      <c r="G190" s="130"/>
      <c r="H190" s="131"/>
      <c r="I190" s="100">
        <f>I123*H196</f>
        <v>0</v>
      </c>
    </row>
    <row r="191" spans="1:11" ht="4.5" customHeight="1">
      <c r="A191" s="98"/>
      <c r="B191" s="98"/>
      <c r="C191" s="98"/>
      <c r="D191" s="98"/>
      <c r="E191" s="98"/>
      <c r="F191" s="98"/>
      <c r="G191" s="111"/>
      <c r="H191" s="111"/>
      <c r="I191" s="111"/>
    </row>
    <row r="192" spans="1:11" ht="40.5" customHeight="1">
      <c r="A192" s="136" t="s">
        <v>184</v>
      </c>
      <c r="B192" s="136"/>
      <c r="C192" s="136"/>
      <c r="D192" s="136"/>
      <c r="E192" s="136"/>
      <c r="F192" s="129"/>
      <c r="G192" s="132" t="s">
        <v>185</v>
      </c>
      <c r="H192" s="133"/>
      <c r="I192" s="134"/>
    </row>
    <row r="193" spans="1:9" ht="11.25" customHeight="1">
      <c r="A193" s="136"/>
      <c r="B193" s="136"/>
      <c r="C193" s="136"/>
      <c r="D193" s="136"/>
      <c r="E193" s="136"/>
      <c r="F193" s="136"/>
      <c r="G193" s="112"/>
      <c r="H193" s="113"/>
      <c r="I193" s="114" t="e">
        <f>((H70+H76+H77+H82+H83+H84)+((H70+H76+H77+H82+H83+H84)*H66))*I46*H196</f>
        <v>#DIV/0!</v>
      </c>
    </row>
    <row r="194" spans="1:9" ht="4.9000000000000004" customHeight="1">
      <c r="A194" s="135"/>
      <c r="B194" s="135"/>
      <c r="C194" s="135"/>
      <c r="D194" s="135"/>
      <c r="E194" s="135"/>
      <c r="F194" s="135"/>
      <c r="G194" s="135"/>
      <c r="H194" s="135"/>
      <c r="I194" s="135"/>
    </row>
    <row r="195" spans="1:9" ht="35.450000000000003" customHeight="1">
      <c r="A195" s="137" t="s">
        <v>186</v>
      </c>
      <c r="B195" s="138"/>
      <c r="C195" s="138"/>
      <c r="D195" s="138"/>
      <c r="E195" s="138"/>
      <c r="F195" s="139"/>
      <c r="G195" s="83" t="s">
        <v>187</v>
      </c>
      <c r="H195" s="83" t="s">
        <v>188</v>
      </c>
      <c r="I195" s="83" t="s">
        <v>189</v>
      </c>
    </row>
    <row r="196" spans="1:9" ht="14.45" customHeight="1">
      <c r="A196" s="140"/>
      <c r="B196" s="141"/>
      <c r="C196" s="141"/>
      <c r="D196" s="141"/>
      <c r="E196" s="141"/>
      <c r="F196" s="142"/>
      <c r="G196" s="91" t="e">
        <f>I176+I182+I186</f>
        <v>#DIV/0!</v>
      </c>
      <c r="H196" s="82">
        <f>IF(D6="12x36",2,1)</f>
        <v>1</v>
      </c>
      <c r="I196" s="92" t="e">
        <f>G196*H196</f>
        <v>#DIV/0!</v>
      </c>
    </row>
  </sheetData>
  <mergeCells count="181">
    <mergeCell ref="A184:I184"/>
    <mergeCell ref="B185:G185"/>
    <mergeCell ref="A186:G186"/>
    <mergeCell ref="A188:I188"/>
    <mergeCell ref="A176:G176"/>
    <mergeCell ref="A178:I178"/>
    <mergeCell ref="B179:G179"/>
    <mergeCell ref="B180:G180"/>
    <mergeCell ref="B181:G181"/>
    <mergeCell ref="A182:G182"/>
    <mergeCell ref="A169:G169"/>
    <mergeCell ref="A171:I171"/>
    <mergeCell ref="A172:I172"/>
    <mergeCell ref="B173:G173"/>
    <mergeCell ref="B174:G174"/>
    <mergeCell ref="B175:G175"/>
    <mergeCell ref="A165:A166"/>
    <mergeCell ref="B165:E166"/>
    <mergeCell ref="H165:I165"/>
    <mergeCell ref="H166:I166"/>
    <mergeCell ref="B167:I167"/>
    <mergeCell ref="B168:I168"/>
    <mergeCell ref="A162:B162"/>
    <mergeCell ref="H162:I162"/>
    <mergeCell ref="A163:B163"/>
    <mergeCell ref="H163:I163"/>
    <mergeCell ref="A164:B164"/>
    <mergeCell ref="H164:I164"/>
    <mergeCell ref="B158:I158"/>
    <mergeCell ref="A159:I159"/>
    <mergeCell ref="A160:B160"/>
    <mergeCell ref="D160:E160"/>
    <mergeCell ref="H160:I160"/>
    <mergeCell ref="A161:B161"/>
    <mergeCell ref="D161:E161"/>
    <mergeCell ref="H161:I161"/>
    <mergeCell ref="B152:G152"/>
    <mergeCell ref="B153:G153"/>
    <mergeCell ref="B154:G154"/>
    <mergeCell ref="B155:G155"/>
    <mergeCell ref="A156:G156"/>
    <mergeCell ref="B157:I157"/>
    <mergeCell ref="A144:B144"/>
    <mergeCell ref="A145:B145"/>
    <mergeCell ref="A147:G147"/>
    <mergeCell ref="A149:I149"/>
    <mergeCell ref="B150:G150"/>
    <mergeCell ref="B151:G151"/>
    <mergeCell ref="B136:G136"/>
    <mergeCell ref="A137:G137"/>
    <mergeCell ref="B139:G139"/>
    <mergeCell ref="B140:G140"/>
    <mergeCell ref="A141:G141"/>
    <mergeCell ref="A143:E143"/>
    <mergeCell ref="A130:E130"/>
    <mergeCell ref="A131:B131"/>
    <mergeCell ref="A132:B132"/>
    <mergeCell ref="B133:I133"/>
    <mergeCell ref="B134:G134"/>
    <mergeCell ref="B135:G135"/>
    <mergeCell ref="B122:G122"/>
    <mergeCell ref="B123:G123"/>
    <mergeCell ref="B124:G124"/>
    <mergeCell ref="B126:G126"/>
    <mergeCell ref="A127:G127"/>
    <mergeCell ref="B128:I128"/>
    <mergeCell ref="A114:B114"/>
    <mergeCell ref="A116:G116"/>
    <mergeCell ref="A118:I118"/>
    <mergeCell ref="B119:G119"/>
    <mergeCell ref="B120:G120"/>
    <mergeCell ref="B121:G121"/>
    <mergeCell ref="B125:G125"/>
    <mergeCell ref="A108:I108"/>
    <mergeCell ref="A109:B109"/>
    <mergeCell ref="A110:B110"/>
    <mergeCell ref="A112:E112"/>
    <mergeCell ref="F112:I112"/>
    <mergeCell ref="A113:B113"/>
    <mergeCell ref="B101:G101"/>
    <mergeCell ref="A102:G102"/>
    <mergeCell ref="B103:G103"/>
    <mergeCell ref="A104:I104"/>
    <mergeCell ref="A105:B105"/>
    <mergeCell ref="A106:B106"/>
    <mergeCell ref="B93:G93"/>
    <mergeCell ref="B94:G94"/>
    <mergeCell ref="B95:G95"/>
    <mergeCell ref="B96:G96"/>
    <mergeCell ref="B97:G97"/>
    <mergeCell ref="B98:G98"/>
    <mergeCell ref="B84:G84"/>
    <mergeCell ref="A85:G85"/>
    <mergeCell ref="B87:G87"/>
    <mergeCell ref="B88:G88"/>
    <mergeCell ref="A89:G89"/>
    <mergeCell ref="A91:G91"/>
    <mergeCell ref="A78:G78"/>
    <mergeCell ref="B79:I79"/>
    <mergeCell ref="B80:I80"/>
    <mergeCell ref="B81:G81"/>
    <mergeCell ref="B82:G82"/>
    <mergeCell ref="B83:G83"/>
    <mergeCell ref="B72:G72"/>
    <mergeCell ref="B73:G73"/>
    <mergeCell ref="B74:G74"/>
    <mergeCell ref="B75:G75"/>
    <mergeCell ref="B76:G76"/>
    <mergeCell ref="B77:G77"/>
    <mergeCell ref="A47:I56"/>
    <mergeCell ref="A66:G66"/>
    <mergeCell ref="A67:I67"/>
    <mergeCell ref="A68:I68"/>
    <mergeCell ref="B69:G69"/>
    <mergeCell ref="B70:G70"/>
    <mergeCell ref="B71:G71"/>
    <mergeCell ref="B60:G60"/>
    <mergeCell ref="B61:G61"/>
    <mergeCell ref="B62:G62"/>
    <mergeCell ref="B63:G63"/>
    <mergeCell ref="B64:G64"/>
    <mergeCell ref="B65:G65"/>
    <mergeCell ref="A1:I1"/>
    <mergeCell ref="A2:B2"/>
    <mergeCell ref="C2:D2"/>
    <mergeCell ref="E2:I2"/>
    <mergeCell ref="A3:B3"/>
    <mergeCell ref="A5:C5"/>
    <mergeCell ref="D5:F5"/>
    <mergeCell ref="G5:H6"/>
    <mergeCell ref="I5:I6"/>
    <mergeCell ref="A6:C6"/>
    <mergeCell ref="D6:F6"/>
    <mergeCell ref="A7:C7"/>
    <mergeCell ref="D7:F7"/>
    <mergeCell ref="G7:H8"/>
    <mergeCell ref="I7:I8"/>
    <mergeCell ref="A8:C8"/>
    <mergeCell ref="D8:F8"/>
    <mergeCell ref="A15:F17"/>
    <mergeCell ref="G15:G17"/>
    <mergeCell ref="B99:G99"/>
    <mergeCell ref="A18:F20"/>
    <mergeCell ref="G18:G20"/>
    <mergeCell ref="A23:F23"/>
    <mergeCell ref="A9:C9"/>
    <mergeCell ref="D9:F9"/>
    <mergeCell ref="G9:H9"/>
    <mergeCell ref="A10:F10"/>
    <mergeCell ref="A11:F11"/>
    <mergeCell ref="A12:F14"/>
    <mergeCell ref="G12:G14"/>
    <mergeCell ref="A22:F22"/>
    <mergeCell ref="B39:G39"/>
    <mergeCell ref="B40:G40"/>
    <mergeCell ref="B41:G41"/>
    <mergeCell ref="B42:G42"/>
    <mergeCell ref="B100:G100"/>
    <mergeCell ref="A21:F21"/>
    <mergeCell ref="A190:H190"/>
    <mergeCell ref="G192:I192"/>
    <mergeCell ref="A189:I189"/>
    <mergeCell ref="A194:I194"/>
    <mergeCell ref="A192:F193"/>
    <mergeCell ref="A195:F196"/>
    <mergeCell ref="A25:F25"/>
    <mergeCell ref="A26:F27"/>
    <mergeCell ref="A28:F28"/>
    <mergeCell ref="A29:F29"/>
    <mergeCell ref="A36:I36"/>
    <mergeCell ref="B37:G37"/>
    <mergeCell ref="A24:F24"/>
    <mergeCell ref="A31:I35"/>
    <mergeCell ref="B44:G44"/>
    <mergeCell ref="B45:G45"/>
    <mergeCell ref="A46:G46"/>
    <mergeCell ref="B57:G57"/>
    <mergeCell ref="B58:G58"/>
    <mergeCell ref="B59:G59"/>
    <mergeCell ref="B38:G38"/>
    <mergeCell ref="B43:G43"/>
  </mergeCells>
  <printOptions horizontalCentered="1"/>
  <pageMargins left="1.2958333333333301" right="0.51180555555555596" top="1.3472222222222201" bottom="0.78749999999999998" header="0.511811023622047" footer="0.511811023622047"/>
  <pageSetup paperSize="9" scale="73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96"/>
  <sheetViews>
    <sheetView showGridLines="0" view="pageBreakPreview" zoomScale="130" zoomScaleNormal="130" zoomScalePageLayoutView="130" workbookViewId="0">
      <selection activeCell="D8" sqref="D8:F8"/>
    </sheetView>
  </sheetViews>
  <sheetFormatPr defaultColWidth="9.28515625" defaultRowHeight="11.25"/>
  <cols>
    <col min="1" max="1" width="2.7109375" style="1" customWidth="1"/>
    <col min="2" max="2" width="11.42578125" style="1" customWidth="1"/>
    <col min="3" max="3" width="13.28515625" style="1" customWidth="1"/>
    <col min="4" max="4" width="12.7109375" style="1" customWidth="1"/>
    <col min="5" max="5" width="13.28515625" style="1" customWidth="1"/>
    <col min="6" max="6" width="13.5703125" style="1" customWidth="1"/>
    <col min="7" max="7" width="11.42578125" style="1" customWidth="1"/>
    <col min="8" max="8" width="9.42578125" style="1" customWidth="1"/>
    <col min="9" max="9" width="11.5703125" style="1" customWidth="1"/>
    <col min="10" max="10" width="11.28515625" style="2" customWidth="1"/>
    <col min="11" max="11" width="10" style="1" customWidth="1"/>
    <col min="12" max="12" width="9.28515625" style="1"/>
    <col min="13" max="15" width="22.42578125" style="1" customWidth="1"/>
    <col min="16" max="16384" width="9.28515625" style="1"/>
  </cols>
  <sheetData>
    <row r="1" spans="1:11" ht="27.75" customHeight="1">
      <c r="A1" s="158" t="s">
        <v>190</v>
      </c>
      <c r="B1" s="158"/>
      <c r="C1" s="158"/>
      <c r="D1" s="158"/>
      <c r="E1" s="158"/>
      <c r="F1" s="158"/>
      <c r="G1" s="158"/>
      <c r="H1" s="158"/>
      <c r="I1" s="158"/>
      <c r="K1" s="4"/>
    </row>
    <row r="2" spans="1:11" ht="22.5" customHeight="1">
      <c r="A2" s="158" t="s">
        <v>1</v>
      </c>
      <c r="B2" s="158"/>
      <c r="C2" s="159"/>
      <c r="D2" s="159"/>
      <c r="E2" s="160" t="s">
        <v>2</v>
      </c>
      <c r="F2" s="160"/>
      <c r="G2" s="160"/>
      <c r="H2" s="160"/>
      <c r="I2" s="160"/>
    </row>
    <row r="3" spans="1:11" ht="11.25" customHeight="1">
      <c r="A3" s="158" t="s">
        <v>3</v>
      </c>
      <c r="B3" s="158"/>
      <c r="C3" s="5"/>
      <c r="D3" s="6"/>
      <c r="E3" s="7" t="s">
        <v>4</v>
      </c>
      <c r="F3" s="5"/>
      <c r="G3" s="6"/>
      <c r="H3" s="6"/>
      <c r="I3" s="6"/>
    </row>
    <row r="4" spans="1:11" ht="4.5" customHeight="1"/>
    <row r="5" spans="1:11" ht="18.75" customHeight="1">
      <c r="A5" s="149" t="s">
        <v>5</v>
      </c>
      <c r="B5" s="149"/>
      <c r="C5" s="149"/>
      <c r="D5" s="161"/>
      <c r="E5" s="161"/>
      <c r="F5" s="161"/>
      <c r="G5" s="162" t="str">
        <f>IF(D6="12x36","Regime de trabalho:","Quantidade de HORAS/MÊS")</f>
        <v>Quantidade de HORAS/MÊS</v>
      </c>
      <c r="H5" s="162"/>
      <c r="I5" s="163">
        <f>IF(D6="12x36",D6,5*D6)</f>
        <v>0</v>
      </c>
    </row>
    <row r="6" spans="1:11" ht="18.75" customHeight="1">
      <c r="A6" s="149" t="str">
        <f>IF(D6="12x36","Regime de trabalho:","Regime de trabalho (horas semanais):")</f>
        <v>Regime de trabalho (horas semanais):</v>
      </c>
      <c r="B6" s="149"/>
      <c r="C6" s="149"/>
      <c r="D6" s="149"/>
      <c r="E6" s="149"/>
      <c r="F6" s="149"/>
      <c r="G6" s="162"/>
      <c r="H6" s="162"/>
      <c r="I6" s="163"/>
    </row>
    <row r="7" spans="1:11" ht="22.5" customHeight="1">
      <c r="A7" s="149" t="s">
        <v>6</v>
      </c>
      <c r="B7" s="149"/>
      <c r="C7" s="149"/>
      <c r="D7" s="127"/>
      <c r="E7" s="127"/>
      <c r="F7" s="127"/>
      <c r="G7" s="150" t="s">
        <v>7</v>
      </c>
      <c r="H7" s="150"/>
      <c r="I7" s="151"/>
    </row>
    <row r="8" spans="1:11" ht="22.5" customHeight="1">
      <c r="A8" s="149" t="s">
        <v>8</v>
      </c>
      <c r="B8" s="149"/>
      <c r="C8" s="149"/>
      <c r="D8" s="127"/>
      <c r="E8" s="127"/>
      <c r="F8" s="127"/>
      <c r="G8" s="150"/>
      <c r="H8" s="150"/>
      <c r="I8" s="151"/>
    </row>
    <row r="9" spans="1:11" ht="24.75" customHeight="1">
      <c r="A9" s="149" t="s">
        <v>9</v>
      </c>
      <c r="B9" s="149"/>
      <c r="C9" s="149"/>
      <c r="D9" s="149"/>
      <c r="E9" s="149"/>
      <c r="F9" s="149"/>
      <c r="G9" s="150" t="s">
        <v>10</v>
      </c>
      <c r="H9" s="150"/>
      <c r="I9" s="9"/>
    </row>
    <row r="10" spans="1:11" ht="32.25" customHeight="1">
      <c r="A10" s="157" t="s">
        <v>191</v>
      </c>
      <c r="B10" s="157"/>
      <c r="C10" s="157"/>
      <c r="D10" s="157"/>
      <c r="E10" s="157"/>
      <c r="F10" s="157"/>
      <c r="G10" s="8" t="s">
        <v>12</v>
      </c>
      <c r="H10" s="10"/>
      <c r="I10" s="11"/>
    </row>
    <row r="11" spans="1:11" ht="11.25" customHeight="1">
      <c r="A11" s="152" t="s">
        <v>13</v>
      </c>
      <c r="B11" s="152"/>
      <c r="C11" s="152"/>
      <c r="D11" s="152"/>
      <c r="E11" s="152"/>
      <c r="F11" s="152"/>
      <c r="G11" s="10">
        <f>D9</f>
        <v>0</v>
      </c>
      <c r="H11" s="10" t="s">
        <v>14</v>
      </c>
      <c r="I11" s="13"/>
    </row>
    <row r="12" spans="1:11" ht="11.25" customHeight="1">
      <c r="A12" s="152" t="s">
        <v>15</v>
      </c>
      <c r="B12" s="152"/>
      <c r="C12" s="152"/>
      <c r="D12" s="152"/>
      <c r="E12" s="152"/>
      <c r="F12" s="152"/>
      <c r="G12" s="153" t="s">
        <v>16</v>
      </c>
      <c r="H12" s="10" t="s">
        <v>17</v>
      </c>
      <c r="I12" s="11"/>
    </row>
    <row r="13" spans="1:11" ht="11.25" customHeight="1">
      <c r="A13" s="152"/>
      <c r="B13" s="152"/>
      <c r="C13" s="152"/>
      <c r="D13" s="152"/>
      <c r="E13" s="152"/>
      <c r="F13" s="152"/>
      <c r="G13" s="153"/>
      <c r="H13" s="10" t="s">
        <v>18</v>
      </c>
      <c r="I13" s="14"/>
    </row>
    <row r="14" spans="1:11" ht="11.25" customHeight="1">
      <c r="A14" s="152"/>
      <c r="B14" s="152"/>
      <c r="C14" s="152"/>
      <c r="D14" s="152"/>
      <c r="E14" s="152"/>
      <c r="F14" s="152"/>
      <c r="G14" s="153"/>
      <c r="H14" s="10" t="s">
        <v>19</v>
      </c>
      <c r="I14" s="9"/>
    </row>
    <row r="15" spans="1:11" ht="11.25" customHeight="1">
      <c r="A15" s="152" t="s">
        <v>192</v>
      </c>
      <c r="B15" s="152"/>
      <c r="C15" s="152"/>
      <c r="D15" s="152"/>
      <c r="E15" s="152"/>
      <c r="F15" s="152"/>
      <c r="G15" s="153" t="s">
        <v>16</v>
      </c>
      <c r="H15" s="10" t="s">
        <v>17</v>
      </c>
      <c r="I15" s="11"/>
    </row>
    <row r="16" spans="1:11" ht="11.25" customHeight="1">
      <c r="A16" s="152"/>
      <c r="B16" s="152"/>
      <c r="C16" s="152"/>
      <c r="D16" s="152"/>
      <c r="E16" s="152"/>
      <c r="F16" s="152"/>
      <c r="G16" s="153"/>
      <c r="H16" s="10" t="s">
        <v>18</v>
      </c>
      <c r="I16" s="14"/>
    </row>
    <row r="17" spans="1:9" ht="11.25" customHeight="1">
      <c r="A17" s="152"/>
      <c r="B17" s="152"/>
      <c r="C17" s="152"/>
      <c r="D17" s="152"/>
      <c r="E17" s="152"/>
      <c r="F17" s="152"/>
      <c r="G17" s="153"/>
      <c r="H17" s="10" t="s">
        <v>19</v>
      </c>
      <c r="I17" s="9"/>
    </row>
    <row r="18" spans="1:9" ht="11.25" customHeight="1">
      <c r="A18" s="152" t="s">
        <v>21</v>
      </c>
      <c r="B18" s="152"/>
      <c r="C18" s="152"/>
      <c r="D18" s="152"/>
      <c r="E18" s="152"/>
      <c r="F18" s="152"/>
      <c r="G18" s="153" t="s">
        <v>16</v>
      </c>
      <c r="H18" s="10" t="s">
        <v>17</v>
      </c>
      <c r="I18" s="11"/>
    </row>
    <row r="19" spans="1:9" ht="11.25" customHeight="1">
      <c r="A19" s="152"/>
      <c r="B19" s="152"/>
      <c r="C19" s="152"/>
      <c r="D19" s="152"/>
      <c r="E19" s="152"/>
      <c r="F19" s="152"/>
      <c r="G19" s="153"/>
      <c r="H19" s="10" t="s">
        <v>18</v>
      </c>
      <c r="I19" s="14"/>
    </row>
    <row r="20" spans="1:9" ht="11.25" customHeight="1">
      <c r="A20" s="152"/>
      <c r="B20" s="152"/>
      <c r="C20" s="152"/>
      <c r="D20" s="152"/>
      <c r="E20" s="152"/>
      <c r="F20" s="152"/>
      <c r="G20" s="153"/>
      <c r="H20" s="10" t="s">
        <v>19</v>
      </c>
      <c r="I20" s="9"/>
    </row>
    <row r="21" spans="1:9" ht="14.25" customHeight="1">
      <c r="A21" s="128" t="s">
        <v>95</v>
      </c>
      <c r="B21" s="128"/>
      <c r="C21" s="128"/>
      <c r="D21" s="128"/>
      <c r="E21" s="128"/>
      <c r="F21" s="128"/>
      <c r="G21" s="10" t="s">
        <v>16</v>
      </c>
      <c r="H21" s="15" t="s">
        <v>23</v>
      </c>
      <c r="I21" s="122"/>
    </row>
    <row r="22" spans="1:9" ht="14.25" customHeight="1">
      <c r="A22" s="128" t="s">
        <v>24</v>
      </c>
      <c r="B22" s="128"/>
      <c r="C22" s="128"/>
      <c r="D22" s="128"/>
      <c r="E22" s="128"/>
      <c r="F22" s="128"/>
      <c r="G22" s="10" t="s">
        <v>16</v>
      </c>
      <c r="H22" s="15" t="s">
        <v>23</v>
      </c>
      <c r="I22" s="122"/>
    </row>
    <row r="23" spans="1:9" ht="13.5" customHeight="1">
      <c r="A23" s="154" t="s">
        <v>193</v>
      </c>
      <c r="B23" s="154"/>
      <c r="C23" s="154"/>
      <c r="D23" s="154"/>
      <c r="E23" s="154"/>
      <c r="F23" s="154"/>
      <c r="G23" s="15" t="s">
        <v>16</v>
      </c>
      <c r="H23" s="15" t="s">
        <v>23</v>
      </c>
      <c r="I23" s="16"/>
    </row>
    <row r="24" spans="1:9" ht="22.5" customHeight="1">
      <c r="A24" s="128" t="s">
        <v>26</v>
      </c>
      <c r="B24" s="128"/>
      <c r="C24" s="128"/>
      <c r="D24" s="128"/>
      <c r="E24" s="128"/>
      <c r="F24" s="128"/>
      <c r="G24" s="15"/>
      <c r="H24" s="15" t="s">
        <v>27</v>
      </c>
      <c r="I24" s="18"/>
    </row>
    <row r="25" spans="1:9" ht="36" customHeight="1">
      <c r="A25" s="128" t="s">
        <v>28</v>
      </c>
      <c r="B25" s="128"/>
      <c r="C25" s="128"/>
      <c r="D25" s="128"/>
      <c r="E25" s="128"/>
      <c r="F25" s="128"/>
      <c r="G25" s="10"/>
      <c r="H25" s="10" t="s">
        <v>29</v>
      </c>
      <c r="I25" s="11"/>
    </row>
    <row r="26" spans="1:9" ht="15" customHeight="1">
      <c r="A26" s="128" t="s">
        <v>30</v>
      </c>
      <c r="B26" s="128"/>
      <c r="C26" s="128"/>
      <c r="D26" s="128"/>
      <c r="E26" s="128"/>
      <c r="F26" s="128"/>
      <c r="G26" s="15"/>
      <c r="H26" s="19" t="s">
        <v>31</v>
      </c>
      <c r="I26" s="20"/>
    </row>
    <row r="27" spans="1:9" ht="15" customHeight="1">
      <c r="A27" s="128"/>
      <c r="B27" s="128"/>
      <c r="C27" s="128"/>
      <c r="D27" s="128"/>
      <c r="E27" s="128"/>
      <c r="F27" s="128"/>
      <c r="G27" s="15"/>
      <c r="H27" s="21" t="s">
        <v>32</v>
      </c>
      <c r="I27" s="9"/>
    </row>
    <row r="28" spans="1:9" ht="26.25" customHeight="1">
      <c r="A28" s="128" t="s">
        <v>33</v>
      </c>
      <c r="B28" s="128"/>
      <c r="C28" s="128"/>
      <c r="D28" s="128"/>
      <c r="E28" s="128"/>
      <c r="F28" s="128"/>
      <c r="G28" s="15"/>
      <c r="H28" s="10" t="s">
        <v>31</v>
      </c>
      <c r="I28" s="20"/>
    </row>
    <row r="29" spans="1:9" ht="36.75" customHeight="1">
      <c r="A29" s="128" t="s">
        <v>34</v>
      </c>
      <c r="B29" s="128"/>
      <c r="C29" s="128"/>
      <c r="D29" s="128"/>
      <c r="E29" s="128"/>
      <c r="F29" s="128"/>
      <c r="G29" s="10"/>
      <c r="H29" s="8" t="s">
        <v>27</v>
      </c>
      <c r="I29" s="9"/>
    </row>
    <row r="30" spans="1:9" ht="18.75" customHeight="1">
      <c r="A30" s="218" t="s">
        <v>194</v>
      </c>
      <c r="B30" s="219"/>
      <c r="C30" s="219"/>
      <c r="D30" s="219"/>
      <c r="E30" s="219"/>
      <c r="F30" s="220"/>
      <c r="G30" s="162" t="s">
        <v>16</v>
      </c>
      <c r="H30" s="15" t="s">
        <v>195</v>
      </c>
      <c r="I30" s="74">
        <f>((60/52.5)*7)*15</f>
        <v>120</v>
      </c>
    </row>
    <row r="31" spans="1:9" ht="16.5" customHeight="1">
      <c r="A31" s="221"/>
      <c r="B31" s="222"/>
      <c r="C31" s="222"/>
      <c r="D31" s="222"/>
      <c r="E31" s="222"/>
      <c r="F31" s="223"/>
      <c r="G31" s="227"/>
      <c r="H31" s="15" t="s">
        <v>196</v>
      </c>
      <c r="I31" s="16" t="e">
        <f>I10/H10*I32</f>
        <v>#DIV/0!</v>
      </c>
    </row>
    <row r="32" spans="1:9" ht="33.75" customHeight="1">
      <c r="A32" s="224"/>
      <c r="B32" s="225"/>
      <c r="C32" s="225"/>
      <c r="D32" s="225"/>
      <c r="E32" s="225"/>
      <c r="F32" s="226"/>
      <c r="G32" s="228"/>
      <c r="H32" s="15" t="s">
        <v>197</v>
      </c>
      <c r="I32" s="18"/>
    </row>
    <row r="33" spans="1:10" ht="24.75" customHeight="1">
      <c r="A33" s="217" t="s">
        <v>198</v>
      </c>
      <c r="B33" s="217"/>
      <c r="C33" s="217"/>
      <c r="D33" s="217"/>
      <c r="E33" s="217"/>
      <c r="F33" s="217"/>
      <c r="G33" s="153" t="s">
        <v>16</v>
      </c>
      <c r="H33" s="10" t="s">
        <v>195</v>
      </c>
      <c r="I33" s="20">
        <f>(((60/52.5)*7)-7)*15</f>
        <v>15</v>
      </c>
    </row>
    <row r="34" spans="1:10" ht="24.75" customHeight="1">
      <c r="A34" s="217"/>
      <c r="B34" s="217"/>
      <c r="C34" s="217"/>
      <c r="D34" s="217"/>
      <c r="E34" s="217"/>
      <c r="F34" s="217"/>
      <c r="G34" s="153"/>
      <c r="H34" s="10" t="s">
        <v>196</v>
      </c>
      <c r="I34" s="11" t="e">
        <f>(I10/H10)*1.5</f>
        <v>#DIV/0!</v>
      </c>
    </row>
    <row r="35" spans="1:10" ht="6.75" customHeight="1">
      <c r="I35" s="97" t="s">
        <v>35</v>
      </c>
    </row>
    <row r="36" spans="1:10" ht="17.25" customHeight="1">
      <c r="A36" s="143" t="s">
        <v>36</v>
      </c>
      <c r="B36" s="143"/>
      <c r="C36" s="143"/>
      <c r="D36" s="143"/>
      <c r="E36" s="143"/>
      <c r="F36" s="143"/>
      <c r="G36" s="143"/>
      <c r="H36" s="143"/>
      <c r="I36" s="143"/>
    </row>
    <row r="37" spans="1:10" ht="33.75" customHeight="1">
      <c r="A37" s="22" t="s">
        <v>37</v>
      </c>
      <c r="B37" s="144" t="s">
        <v>38</v>
      </c>
      <c r="C37" s="144"/>
      <c r="D37" s="144"/>
      <c r="E37" s="144"/>
      <c r="F37" s="144"/>
      <c r="G37" s="144"/>
      <c r="H37" s="22" t="s">
        <v>39</v>
      </c>
      <c r="I37" s="22" t="s">
        <v>40</v>
      </c>
    </row>
    <row r="38" spans="1:10" ht="15" customHeight="1">
      <c r="A38" s="17">
        <v>1</v>
      </c>
      <c r="B38" s="127" t="s">
        <v>41</v>
      </c>
      <c r="C38" s="127"/>
      <c r="D38" s="127"/>
      <c r="E38" s="127"/>
      <c r="F38" s="127"/>
      <c r="G38" s="127"/>
      <c r="H38" s="23" t="e">
        <f t="shared" ref="H38:H54" si="0">I38/$I$55</f>
        <v>#DIV/0!</v>
      </c>
      <c r="I38" s="24" t="e">
        <f>IF(D6="12x36",I10,I10/H10*I5)</f>
        <v>#DIV/0!</v>
      </c>
    </row>
    <row r="39" spans="1:10" ht="15" customHeight="1">
      <c r="A39" s="17">
        <f t="shared" ref="A39:A54" si="1">A38+1</f>
        <v>2</v>
      </c>
      <c r="B39" s="127" t="s">
        <v>199</v>
      </c>
      <c r="C39" s="127"/>
      <c r="D39" s="127"/>
      <c r="E39" s="127"/>
      <c r="F39" s="127"/>
      <c r="G39" s="127"/>
      <c r="H39" s="23" t="e">
        <f t="shared" si="0"/>
        <v>#DIV/0!</v>
      </c>
      <c r="I39" s="62">
        <v>0</v>
      </c>
      <c r="J39" s="34"/>
    </row>
    <row r="40" spans="1:10" ht="15" customHeight="1">
      <c r="A40" s="17">
        <f t="shared" si="1"/>
        <v>3</v>
      </c>
      <c r="B40" s="127" t="s">
        <v>42</v>
      </c>
      <c r="C40" s="127"/>
      <c r="D40" s="127"/>
      <c r="E40" s="127"/>
      <c r="F40" s="127"/>
      <c r="G40" s="127"/>
      <c r="H40" s="23" t="e">
        <f t="shared" si="0"/>
        <v>#DIV/0!</v>
      </c>
      <c r="I40" s="24">
        <f>IF(I9=30%,I38*I9,0)</f>
        <v>0</v>
      </c>
    </row>
    <row r="41" spans="1:10" ht="15" customHeight="1">
      <c r="A41" s="17">
        <f t="shared" si="1"/>
        <v>4</v>
      </c>
      <c r="B41" s="127" t="s">
        <v>200</v>
      </c>
      <c r="C41" s="127"/>
      <c r="D41" s="127"/>
      <c r="E41" s="127"/>
      <c r="F41" s="127"/>
      <c r="G41" s="127"/>
      <c r="H41" s="23" t="e">
        <f t="shared" si="0"/>
        <v>#DIV/0!</v>
      </c>
      <c r="I41" s="24">
        <f>IF(I7=10%,I25*I7,0)</f>
        <v>0</v>
      </c>
    </row>
    <row r="42" spans="1:10" ht="15" customHeight="1">
      <c r="A42" s="17">
        <f t="shared" si="1"/>
        <v>5</v>
      </c>
      <c r="B42" s="127" t="s">
        <v>44</v>
      </c>
      <c r="C42" s="127"/>
      <c r="D42" s="127"/>
      <c r="E42" s="127"/>
      <c r="F42" s="127"/>
      <c r="G42" s="127"/>
      <c r="H42" s="23" t="e">
        <f t="shared" si="0"/>
        <v>#DIV/0!</v>
      </c>
      <c r="I42" s="24">
        <f>IF(I7=20%,I25*I7,0)</f>
        <v>0</v>
      </c>
    </row>
    <row r="43" spans="1:10" ht="15" customHeight="1">
      <c r="A43" s="17">
        <f t="shared" si="1"/>
        <v>6</v>
      </c>
      <c r="B43" s="127" t="s">
        <v>45</v>
      </c>
      <c r="C43" s="127"/>
      <c r="D43" s="127"/>
      <c r="E43" s="127"/>
      <c r="F43" s="127"/>
      <c r="G43" s="127"/>
      <c r="H43" s="23" t="e">
        <f t="shared" si="0"/>
        <v>#DIV/0!</v>
      </c>
      <c r="I43" s="24">
        <f>IF(I7=40%,I25*I7,0)</f>
        <v>0</v>
      </c>
    </row>
    <row r="44" spans="1:10" ht="15" customHeight="1">
      <c r="A44" s="17">
        <f t="shared" si="1"/>
        <v>7</v>
      </c>
      <c r="B44" s="127" t="s">
        <v>46</v>
      </c>
      <c r="C44" s="127"/>
      <c r="D44" s="127"/>
      <c r="E44" s="127"/>
      <c r="F44" s="127"/>
      <c r="G44" s="127"/>
      <c r="H44" s="23" t="e">
        <f t="shared" si="0"/>
        <v>#DIV/0!</v>
      </c>
      <c r="I44" s="24" t="e">
        <f>IF(I24="Não aplicável",0,I38*I24)</f>
        <v>#DIV/0!</v>
      </c>
    </row>
    <row r="45" spans="1:10" ht="15" customHeight="1">
      <c r="A45" s="17">
        <f t="shared" si="1"/>
        <v>8</v>
      </c>
      <c r="B45" s="127" t="s">
        <v>47</v>
      </c>
      <c r="C45" s="127"/>
      <c r="D45" s="127"/>
      <c r="E45" s="127"/>
      <c r="F45" s="127"/>
      <c r="G45" s="127"/>
      <c r="H45" s="23" t="e">
        <f t="shared" si="0"/>
        <v>#DIV/0!</v>
      </c>
      <c r="I45" s="24" t="e">
        <f>IF(I26="Não aplicável",0,(I38+I39+I40+I41+I42+I43+I44+I54)/I5*I26*(1+I27))</f>
        <v>#DIV/0!</v>
      </c>
    </row>
    <row r="46" spans="1:10" ht="23.25" customHeight="1">
      <c r="A46" s="17">
        <f t="shared" si="1"/>
        <v>9</v>
      </c>
      <c r="B46" s="127" t="s">
        <v>48</v>
      </c>
      <c r="C46" s="127"/>
      <c r="D46" s="127"/>
      <c r="E46" s="127"/>
      <c r="F46" s="127"/>
      <c r="G46" s="127"/>
      <c r="H46" s="23" t="e">
        <f t="shared" si="0"/>
        <v>#DIV/0!</v>
      </c>
      <c r="I46" s="24" t="e">
        <f>IF(I26="Não aplicável",0,I26/I13*5*(I10/H10*(1+I27)))</f>
        <v>#DIV/0!</v>
      </c>
    </row>
    <row r="47" spans="1:10" ht="15" customHeight="1">
      <c r="A47" s="17">
        <f t="shared" si="1"/>
        <v>10</v>
      </c>
      <c r="B47" s="127" t="s">
        <v>201</v>
      </c>
      <c r="C47" s="127"/>
      <c r="D47" s="127"/>
      <c r="E47" s="127"/>
      <c r="F47" s="127"/>
      <c r="G47" s="127"/>
      <c r="H47" s="23" t="e">
        <f t="shared" si="0"/>
        <v>#DIV/0!</v>
      </c>
      <c r="I47" s="24" t="e">
        <f>I33*I34</f>
        <v>#DIV/0!</v>
      </c>
    </row>
    <row r="48" spans="1:10" ht="15" customHeight="1">
      <c r="A48" s="17">
        <f t="shared" si="1"/>
        <v>11</v>
      </c>
      <c r="B48" s="214" t="s">
        <v>202</v>
      </c>
      <c r="C48" s="215"/>
      <c r="D48" s="215"/>
      <c r="E48" s="215"/>
      <c r="F48" s="215"/>
      <c r="G48" s="216"/>
      <c r="H48" s="23" t="e">
        <f t="shared" si="0"/>
        <v>#DIV/0!</v>
      </c>
      <c r="I48" s="24">
        <f>IF(OR(I7=10%,I7=20%,I7=40%),I47*I7,0)</f>
        <v>0</v>
      </c>
    </row>
    <row r="49" spans="1:10" ht="15" customHeight="1">
      <c r="A49" s="17">
        <f t="shared" si="1"/>
        <v>12</v>
      </c>
      <c r="B49" s="214" t="s">
        <v>203</v>
      </c>
      <c r="C49" s="215"/>
      <c r="D49" s="215"/>
      <c r="E49" s="215"/>
      <c r="F49" s="215"/>
      <c r="G49" s="216"/>
      <c r="H49" s="23" t="e">
        <f t="shared" si="0"/>
        <v>#DIV/0!</v>
      </c>
      <c r="I49" s="24">
        <f>IF(I9=30%,I47*I9,0)</f>
        <v>0</v>
      </c>
    </row>
    <row r="50" spans="1:10" ht="15" customHeight="1">
      <c r="A50" s="17">
        <f t="shared" si="1"/>
        <v>13</v>
      </c>
      <c r="B50" s="212" t="s">
        <v>204</v>
      </c>
      <c r="C50" s="212"/>
      <c r="D50" s="212"/>
      <c r="E50" s="212"/>
      <c r="F50" s="212"/>
      <c r="G50" s="212"/>
      <c r="H50" s="23" t="e">
        <f t="shared" si="0"/>
        <v>#DIV/0!</v>
      </c>
      <c r="I50" s="24" t="e">
        <f>I30*I31</f>
        <v>#DIV/0!</v>
      </c>
    </row>
    <row r="51" spans="1:10" ht="15" customHeight="1">
      <c r="A51" s="17">
        <f t="shared" si="1"/>
        <v>14</v>
      </c>
      <c r="B51" s="214" t="s">
        <v>205</v>
      </c>
      <c r="C51" s="215"/>
      <c r="D51" s="215"/>
      <c r="E51" s="215"/>
      <c r="F51" s="215"/>
      <c r="G51" s="216"/>
      <c r="H51" s="23" t="e">
        <f t="shared" si="0"/>
        <v>#DIV/0!</v>
      </c>
      <c r="I51" s="24">
        <f>IF(OR(I7=10%,I7=20%,I7=40%),I50*I7,0)</f>
        <v>0</v>
      </c>
    </row>
    <row r="52" spans="1:10" ht="15" customHeight="1">
      <c r="A52" s="17">
        <f t="shared" si="1"/>
        <v>15</v>
      </c>
      <c r="B52" s="214" t="s">
        <v>206</v>
      </c>
      <c r="C52" s="215"/>
      <c r="D52" s="215"/>
      <c r="E52" s="215"/>
      <c r="F52" s="215"/>
      <c r="G52" s="216"/>
      <c r="H52" s="23" t="e">
        <f t="shared" si="0"/>
        <v>#DIV/0!</v>
      </c>
      <c r="I52" s="24">
        <f>IF(I9=30%,I50*I9,0)</f>
        <v>0</v>
      </c>
    </row>
    <row r="53" spans="1:10" ht="24" customHeight="1">
      <c r="A53" s="17">
        <f t="shared" si="1"/>
        <v>16</v>
      </c>
      <c r="B53" s="213" t="s">
        <v>207</v>
      </c>
      <c r="C53" s="213"/>
      <c r="D53" s="213"/>
      <c r="E53" s="213"/>
      <c r="F53" s="213"/>
      <c r="G53" s="213"/>
      <c r="H53" s="23" t="e">
        <f t="shared" si="0"/>
        <v>#DIV/0!</v>
      </c>
      <c r="I53" s="24" t="e">
        <f>(I47+I50)*0.2</f>
        <v>#DIV/0!</v>
      </c>
    </row>
    <row r="54" spans="1:10" ht="15" customHeight="1">
      <c r="A54" s="17">
        <f t="shared" si="1"/>
        <v>17</v>
      </c>
      <c r="B54" s="213" t="str">
        <f>IF(D6="12x36","Para postos 12x36 os feriados são considerados compensados, conforme parágrafo único, Art. 59-A da CLT","Outros")</f>
        <v>Outros</v>
      </c>
      <c r="C54" s="213"/>
      <c r="D54" s="213"/>
      <c r="E54" s="213"/>
      <c r="F54" s="213"/>
      <c r="G54" s="213"/>
      <c r="H54" s="23" t="e">
        <f t="shared" si="0"/>
        <v>#DIV/0!</v>
      </c>
      <c r="I54" s="24">
        <v>0</v>
      </c>
    </row>
    <row r="55" spans="1:10" s="28" customFormat="1" ht="15" customHeight="1">
      <c r="A55" s="148" t="s">
        <v>49</v>
      </c>
      <c r="B55" s="148"/>
      <c r="C55" s="148"/>
      <c r="D55" s="148"/>
      <c r="E55" s="148"/>
      <c r="F55" s="148"/>
      <c r="G55" s="148"/>
      <c r="H55" s="25" t="e">
        <f>SUM(H38:H54)</f>
        <v>#DIV/0!</v>
      </c>
      <c r="I55" s="26" t="e">
        <f>SUM(I38:I54)</f>
        <v>#DIV/0!</v>
      </c>
      <c r="J55" s="27"/>
    </row>
    <row r="56" spans="1:10" ht="4.5" customHeight="1"/>
    <row r="57" spans="1:10" ht="33.75" customHeight="1">
      <c r="A57" s="22" t="s">
        <v>50</v>
      </c>
      <c r="B57" s="144" t="s">
        <v>51</v>
      </c>
      <c r="C57" s="144"/>
      <c r="D57" s="144"/>
      <c r="E57" s="144"/>
      <c r="F57" s="144"/>
      <c r="G57" s="144"/>
      <c r="H57" s="22" t="s">
        <v>39</v>
      </c>
      <c r="I57" s="22" t="s">
        <v>40</v>
      </c>
    </row>
    <row r="58" spans="1:10" ht="15" customHeight="1">
      <c r="A58" s="17">
        <v>1</v>
      </c>
      <c r="B58" s="127" t="s">
        <v>52</v>
      </c>
      <c r="C58" s="127"/>
      <c r="D58" s="127"/>
      <c r="E58" s="127"/>
      <c r="F58" s="127"/>
      <c r="G58" s="127"/>
      <c r="H58" s="23">
        <v>0.2</v>
      </c>
      <c r="I58" s="24" t="e">
        <f t="shared" ref="I58:I65" si="2">$I$55*H58</f>
        <v>#DIV/0!</v>
      </c>
    </row>
    <row r="59" spans="1:10" ht="15" customHeight="1">
      <c r="A59" s="17">
        <v>2</v>
      </c>
      <c r="B59" s="127" t="s">
        <v>53</v>
      </c>
      <c r="C59" s="127"/>
      <c r="D59" s="127"/>
      <c r="E59" s="127"/>
      <c r="F59" s="127"/>
      <c r="G59" s="127"/>
      <c r="H59" s="23">
        <v>1.4999999999999999E-2</v>
      </c>
      <c r="I59" s="24" t="e">
        <f t="shared" si="2"/>
        <v>#DIV/0!</v>
      </c>
    </row>
    <row r="60" spans="1:10" ht="15" customHeight="1">
      <c r="A60" s="17">
        <v>3</v>
      </c>
      <c r="B60" s="127" t="s">
        <v>54</v>
      </c>
      <c r="C60" s="127"/>
      <c r="D60" s="127"/>
      <c r="E60" s="127"/>
      <c r="F60" s="127"/>
      <c r="G60" s="127"/>
      <c r="H60" s="23">
        <v>0.01</v>
      </c>
      <c r="I60" s="24" t="e">
        <f t="shared" si="2"/>
        <v>#DIV/0!</v>
      </c>
    </row>
    <row r="61" spans="1:10" ht="15" customHeight="1">
      <c r="A61" s="17">
        <v>4</v>
      </c>
      <c r="B61" s="127" t="s">
        <v>55</v>
      </c>
      <c r="C61" s="127"/>
      <c r="D61" s="127"/>
      <c r="E61" s="127"/>
      <c r="F61" s="127"/>
      <c r="G61" s="127"/>
      <c r="H61" s="23">
        <v>2E-3</v>
      </c>
      <c r="I61" s="24" t="e">
        <f t="shared" si="2"/>
        <v>#DIV/0!</v>
      </c>
    </row>
    <row r="62" spans="1:10" ht="15" customHeight="1">
      <c r="A62" s="17">
        <v>5</v>
      </c>
      <c r="B62" s="127" t="s">
        <v>56</v>
      </c>
      <c r="C62" s="127"/>
      <c r="D62" s="127"/>
      <c r="E62" s="127"/>
      <c r="F62" s="127"/>
      <c r="G62" s="127"/>
      <c r="H62" s="23">
        <v>2.5000000000000001E-2</v>
      </c>
      <c r="I62" s="24" t="e">
        <f t="shared" si="2"/>
        <v>#DIV/0!</v>
      </c>
    </row>
    <row r="63" spans="1:10" ht="15" customHeight="1">
      <c r="A63" s="17">
        <v>6</v>
      </c>
      <c r="B63" s="127" t="s">
        <v>57</v>
      </c>
      <c r="C63" s="127"/>
      <c r="D63" s="127"/>
      <c r="E63" s="127"/>
      <c r="F63" s="127"/>
      <c r="G63" s="127"/>
      <c r="H63" s="23">
        <v>0.08</v>
      </c>
      <c r="I63" s="24" t="e">
        <f t="shared" si="2"/>
        <v>#DIV/0!</v>
      </c>
    </row>
    <row r="64" spans="1:10" ht="15" customHeight="1">
      <c r="A64" s="17">
        <v>7</v>
      </c>
      <c r="B64" s="127" t="s">
        <v>58</v>
      </c>
      <c r="C64" s="127"/>
      <c r="D64" s="127"/>
      <c r="E64" s="127"/>
      <c r="F64" s="127"/>
      <c r="G64" s="127"/>
      <c r="H64" s="23">
        <v>0.03</v>
      </c>
      <c r="I64" s="24" t="e">
        <f t="shared" si="2"/>
        <v>#DIV/0!</v>
      </c>
    </row>
    <row r="65" spans="1:10" ht="15" customHeight="1">
      <c r="A65" s="17">
        <v>8</v>
      </c>
      <c r="B65" s="127" t="s">
        <v>59</v>
      </c>
      <c r="C65" s="127"/>
      <c r="D65" s="127"/>
      <c r="E65" s="127"/>
      <c r="F65" s="127"/>
      <c r="G65" s="127"/>
      <c r="H65" s="23">
        <v>6.0000000000000001E-3</v>
      </c>
      <c r="I65" s="24" t="e">
        <f t="shared" si="2"/>
        <v>#DIV/0!</v>
      </c>
    </row>
    <row r="66" spans="1:10" s="28" customFormat="1" ht="15" customHeight="1">
      <c r="A66" s="148" t="s">
        <v>60</v>
      </c>
      <c r="B66" s="148"/>
      <c r="C66" s="148"/>
      <c r="D66" s="148"/>
      <c r="E66" s="148"/>
      <c r="F66" s="148"/>
      <c r="G66" s="148"/>
      <c r="H66" s="25">
        <f>SUM(H58:H65)</f>
        <v>0.3680000000000001</v>
      </c>
      <c r="I66" s="26" t="e">
        <f>SUM(I58:I65)</f>
        <v>#DIV/0!</v>
      </c>
      <c r="J66" s="27"/>
    </row>
    <row r="67" spans="1:10" ht="15" customHeight="1">
      <c r="A67" s="167" t="s">
        <v>61</v>
      </c>
      <c r="B67" s="167"/>
      <c r="C67" s="167"/>
      <c r="D67" s="167"/>
      <c r="E67" s="167"/>
      <c r="F67" s="167"/>
      <c r="G67" s="167"/>
      <c r="H67" s="167"/>
      <c r="I67" s="167"/>
    </row>
    <row r="68" spans="1:10" ht="30.75" customHeight="1">
      <c r="A68" s="168" t="s">
        <v>62</v>
      </c>
      <c r="B68" s="168"/>
      <c r="C68" s="168"/>
      <c r="D68" s="168"/>
      <c r="E68" s="168"/>
      <c r="F68" s="168"/>
      <c r="G68" s="168"/>
      <c r="H68" s="168"/>
      <c r="I68" s="168"/>
    </row>
    <row r="69" spans="1:10" ht="33.75" customHeight="1">
      <c r="A69" s="22" t="s">
        <v>63</v>
      </c>
      <c r="B69" s="144" t="s">
        <v>64</v>
      </c>
      <c r="C69" s="144"/>
      <c r="D69" s="144"/>
      <c r="E69" s="144"/>
      <c r="F69" s="144"/>
      <c r="G69" s="144"/>
      <c r="H69" s="22" t="s">
        <v>39</v>
      </c>
      <c r="I69" s="22" t="s">
        <v>40</v>
      </c>
    </row>
    <row r="70" spans="1:10" ht="15" customHeight="1">
      <c r="A70" s="17">
        <v>1</v>
      </c>
      <c r="B70" s="127" t="s">
        <v>65</v>
      </c>
      <c r="C70" s="127"/>
      <c r="D70" s="127"/>
      <c r="E70" s="127"/>
      <c r="F70" s="127"/>
      <c r="G70" s="127"/>
      <c r="H70" s="23">
        <v>0.119314</v>
      </c>
      <c r="I70" s="24" t="e">
        <f t="shared" ref="I70:I77" si="3">$I$55*H70</f>
        <v>#DIV/0!</v>
      </c>
    </row>
    <row r="71" spans="1:10" ht="15" customHeight="1">
      <c r="A71" s="17">
        <v>2</v>
      </c>
      <c r="B71" s="127" t="s">
        <v>66</v>
      </c>
      <c r="C71" s="127"/>
      <c r="D71" s="127"/>
      <c r="E71" s="127"/>
      <c r="F71" s="127"/>
      <c r="G71" s="127"/>
      <c r="H71" s="23">
        <v>2.0479000000000001E-2</v>
      </c>
      <c r="I71" s="24" t="e">
        <f t="shared" si="3"/>
        <v>#DIV/0!</v>
      </c>
    </row>
    <row r="72" spans="1:10" ht="15" customHeight="1">
      <c r="A72" s="17">
        <v>3</v>
      </c>
      <c r="B72" s="127" t="s">
        <v>208</v>
      </c>
      <c r="C72" s="127"/>
      <c r="D72" s="127"/>
      <c r="E72" s="127"/>
      <c r="F72" s="127"/>
      <c r="G72" s="127"/>
      <c r="H72" s="23">
        <v>1.2123E-2</v>
      </c>
      <c r="I72" s="24" t="e">
        <f t="shared" si="3"/>
        <v>#DIV/0!</v>
      </c>
    </row>
    <row r="73" spans="1:10" ht="15" customHeight="1">
      <c r="A73" s="17">
        <v>4</v>
      </c>
      <c r="B73" s="127" t="s">
        <v>68</v>
      </c>
      <c r="C73" s="127"/>
      <c r="D73" s="127"/>
      <c r="E73" s="127"/>
      <c r="F73" s="127"/>
      <c r="G73" s="127"/>
      <c r="H73" s="23">
        <v>1.1436E-2</v>
      </c>
      <c r="I73" s="24" t="e">
        <f t="shared" si="3"/>
        <v>#DIV/0!</v>
      </c>
    </row>
    <row r="74" spans="1:10" ht="15" customHeight="1">
      <c r="A74" s="17">
        <v>5</v>
      </c>
      <c r="B74" s="127" t="s">
        <v>69</v>
      </c>
      <c r="C74" s="127"/>
      <c r="D74" s="127"/>
      <c r="E74" s="127"/>
      <c r="F74" s="127"/>
      <c r="G74" s="127"/>
      <c r="H74" s="23">
        <v>1.74E-4</v>
      </c>
      <c r="I74" s="24" t="e">
        <f t="shared" si="3"/>
        <v>#DIV/0!</v>
      </c>
    </row>
    <row r="75" spans="1:10" ht="15" customHeight="1">
      <c r="A75" s="17">
        <v>6</v>
      </c>
      <c r="B75" s="127" t="s">
        <v>70</v>
      </c>
      <c r="C75" s="127"/>
      <c r="D75" s="127"/>
      <c r="E75" s="127"/>
      <c r="F75" s="127"/>
      <c r="G75" s="127"/>
      <c r="H75" s="23">
        <v>4.4200000000000001E-4</v>
      </c>
      <c r="I75" s="24" t="e">
        <f t="shared" si="3"/>
        <v>#DIV/0!</v>
      </c>
    </row>
    <row r="76" spans="1:10" ht="15" customHeight="1">
      <c r="A76" s="17">
        <v>7</v>
      </c>
      <c r="B76" s="127" t="s">
        <v>71</v>
      </c>
      <c r="C76" s="127"/>
      <c r="D76" s="127"/>
      <c r="E76" s="127"/>
      <c r="F76" s="127"/>
      <c r="G76" s="127"/>
      <c r="H76" s="23">
        <v>1.85E-4</v>
      </c>
      <c r="I76" s="24" t="e">
        <f t="shared" si="3"/>
        <v>#DIV/0!</v>
      </c>
    </row>
    <row r="77" spans="1:10" ht="15" customHeight="1">
      <c r="A77" s="17">
        <v>8</v>
      </c>
      <c r="B77" s="127" t="s">
        <v>72</v>
      </c>
      <c r="C77" s="127"/>
      <c r="D77" s="127"/>
      <c r="E77" s="127"/>
      <c r="F77" s="127"/>
      <c r="G77" s="127"/>
      <c r="H77" s="23">
        <v>9.0789999999999996E-2</v>
      </c>
      <c r="I77" s="24" t="e">
        <f t="shared" si="3"/>
        <v>#DIV/0!</v>
      </c>
    </row>
    <row r="78" spans="1:10" s="28" customFormat="1" ht="15" customHeight="1">
      <c r="A78" s="148" t="s">
        <v>73</v>
      </c>
      <c r="B78" s="148"/>
      <c r="C78" s="148"/>
      <c r="D78" s="148"/>
      <c r="E78" s="148"/>
      <c r="F78" s="148"/>
      <c r="G78" s="148"/>
      <c r="H78" s="25">
        <f>SUM(H70:H77)</f>
        <v>0.25494299999999998</v>
      </c>
      <c r="I78" s="26" t="e">
        <f>SUM(I70:I77)</f>
        <v>#DIV/0!</v>
      </c>
      <c r="J78" s="27"/>
    </row>
    <row r="79" spans="1:10" ht="11.25" customHeight="1">
      <c r="A79" s="29" t="s">
        <v>74</v>
      </c>
      <c r="B79" s="169" t="s">
        <v>75</v>
      </c>
      <c r="C79" s="169"/>
      <c r="D79" s="169"/>
      <c r="E79" s="169"/>
      <c r="F79" s="169"/>
      <c r="G79" s="169"/>
      <c r="H79" s="169"/>
      <c r="I79" s="169"/>
    </row>
    <row r="80" spans="1:10" ht="15" customHeight="1">
      <c r="A80" s="29" t="s">
        <v>76</v>
      </c>
      <c r="B80" s="170" t="s">
        <v>77</v>
      </c>
      <c r="C80" s="170"/>
      <c r="D80" s="170"/>
      <c r="E80" s="170"/>
      <c r="F80" s="170"/>
      <c r="G80" s="170"/>
      <c r="H80" s="170"/>
      <c r="I80" s="170"/>
    </row>
    <row r="81" spans="1:11" ht="33.75" customHeight="1">
      <c r="A81" s="22" t="s">
        <v>78</v>
      </c>
      <c r="B81" s="144" t="s">
        <v>79</v>
      </c>
      <c r="C81" s="144"/>
      <c r="D81" s="144"/>
      <c r="E81" s="144"/>
      <c r="F81" s="144"/>
      <c r="G81" s="144"/>
      <c r="H81" s="22" t="s">
        <v>39</v>
      </c>
      <c r="I81" s="22" t="s">
        <v>40</v>
      </c>
    </row>
    <row r="82" spans="1:11" ht="15" customHeight="1">
      <c r="A82" s="17">
        <v>1</v>
      </c>
      <c r="B82" s="127" t="s">
        <v>80</v>
      </c>
      <c r="C82" s="127"/>
      <c r="D82" s="127"/>
      <c r="E82" s="127"/>
      <c r="F82" s="127"/>
      <c r="G82" s="127"/>
      <c r="H82" s="23">
        <v>4.8321000000000003E-2</v>
      </c>
      <c r="I82" s="24" t="e">
        <f>$I$55*H82</f>
        <v>#DIV/0!</v>
      </c>
    </row>
    <row r="83" spans="1:11" ht="15" customHeight="1">
      <c r="A83" s="17">
        <v>2</v>
      </c>
      <c r="B83" s="127" t="s">
        <v>81</v>
      </c>
      <c r="C83" s="127"/>
      <c r="D83" s="127"/>
      <c r="E83" s="127"/>
      <c r="F83" s="127"/>
      <c r="G83" s="127"/>
      <c r="H83" s="23">
        <v>3.5109999999999998E-3</v>
      </c>
      <c r="I83" s="24" t="e">
        <f>$I$55*H83</f>
        <v>#DIV/0!</v>
      </c>
    </row>
    <row r="84" spans="1:11" ht="15" customHeight="1">
      <c r="A84" s="17">
        <v>3</v>
      </c>
      <c r="B84" s="127" t="s">
        <v>82</v>
      </c>
      <c r="C84" s="127"/>
      <c r="D84" s="127"/>
      <c r="E84" s="127"/>
      <c r="F84" s="127"/>
      <c r="G84" s="127"/>
      <c r="H84" s="23">
        <v>1.9328000000000001E-2</v>
      </c>
      <c r="I84" s="24" t="e">
        <f>$I$55*H84</f>
        <v>#DIV/0!</v>
      </c>
    </row>
    <row r="85" spans="1:11" s="28" customFormat="1" ht="15" customHeight="1">
      <c r="A85" s="148" t="s">
        <v>83</v>
      </c>
      <c r="B85" s="148"/>
      <c r="C85" s="148"/>
      <c r="D85" s="148"/>
      <c r="E85" s="148"/>
      <c r="F85" s="148"/>
      <c r="G85" s="148"/>
      <c r="H85" s="25">
        <f>SUM(H82:H84)</f>
        <v>7.1160000000000001E-2</v>
      </c>
      <c r="I85" s="26" t="e">
        <f>SUM(I82:I84)</f>
        <v>#DIV/0!</v>
      </c>
      <c r="J85" s="27"/>
    </row>
    <row r="86" spans="1:11" ht="4.5" customHeight="1"/>
    <row r="87" spans="1:11" ht="33.75" customHeight="1">
      <c r="A87" s="22" t="s">
        <v>84</v>
      </c>
      <c r="B87" s="144" t="s">
        <v>85</v>
      </c>
      <c r="C87" s="144"/>
      <c r="D87" s="144"/>
      <c r="E87" s="144"/>
      <c r="F87" s="144"/>
      <c r="G87" s="144"/>
      <c r="H87" s="22" t="s">
        <v>39</v>
      </c>
      <c r="I87" s="22" t="s">
        <v>40</v>
      </c>
    </row>
    <row r="88" spans="1:11" ht="15" customHeight="1">
      <c r="A88" s="17">
        <v>1</v>
      </c>
      <c r="B88" s="127" t="s">
        <v>86</v>
      </c>
      <c r="C88" s="127"/>
      <c r="D88" s="127"/>
      <c r="E88" s="127"/>
      <c r="F88" s="127"/>
      <c r="G88" s="127"/>
      <c r="H88" s="23">
        <f>(H66*H78)</f>
        <v>9.3819024000000015E-2</v>
      </c>
      <c r="I88" s="24" t="e">
        <f>$I$55*H88</f>
        <v>#DIV/0!</v>
      </c>
    </row>
    <row r="89" spans="1:11" s="28" customFormat="1" ht="15" customHeight="1">
      <c r="A89" s="148" t="s">
        <v>87</v>
      </c>
      <c r="B89" s="148"/>
      <c r="C89" s="148"/>
      <c r="D89" s="148"/>
      <c r="E89" s="148"/>
      <c r="F89" s="148"/>
      <c r="G89" s="148"/>
      <c r="H89" s="25">
        <f>SUM(H88:H88)</f>
        <v>9.3819024000000015E-2</v>
      </c>
      <c r="I89" s="26" t="e">
        <f>I88</f>
        <v>#DIV/0!</v>
      </c>
      <c r="J89" s="27"/>
      <c r="K89" s="30"/>
    </row>
    <row r="90" spans="1:11" ht="4.5" customHeight="1">
      <c r="J90" s="31"/>
    </row>
    <row r="91" spans="1:11" s="28" customFormat="1" ht="12" customHeight="1">
      <c r="A91" s="174" t="s">
        <v>88</v>
      </c>
      <c r="B91" s="174"/>
      <c r="C91" s="174"/>
      <c r="D91" s="174"/>
      <c r="E91" s="174"/>
      <c r="F91" s="174"/>
      <c r="G91" s="174"/>
      <c r="H91" s="32">
        <f>H66+H78+H85+H89</f>
        <v>0.787922024</v>
      </c>
      <c r="I91" s="33" t="e">
        <f>I66+I78+I85+I89</f>
        <v>#DIV/0!</v>
      </c>
      <c r="J91" s="27"/>
    </row>
    <row r="92" spans="1:11" ht="4.5" customHeight="1"/>
    <row r="93" spans="1:11" ht="33.75" customHeight="1">
      <c r="A93" s="22" t="s">
        <v>89</v>
      </c>
      <c r="B93" s="144" t="s">
        <v>90</v>
      </c>
      <c r="C93" s="144"/>
      <c r="D93" s="144"/>
      <c r="E93" s="144"/>
      <c r="F93" s="144"/>
      <c r="G93" s="144"/>
      <c r="H93" s="22" t="s">
        <v>39</v>
      </c>
      <c r="I93" s="22" t="s">
        <v>40</v>
      </c>
    </row>
    <row r="94" spans="1:11" ht="15" customHeight="1">
      <c r="A94" s="17">
        <v>1</v>
      </c>
      <c r="B94" s="127" t="s">
        <v>91</v>
      </c>
      <c r="C94" s="127"/>
      <c r="D94" s="127"/>
      <c r="E94" s="127"/>
      <c r="F94" s="127"/>
      <c r="G94" s="127"/>
      <c r="H94" s="23" t="e">
        <f t="shared" ref="H94:H101" si="4">I94/$I$55</f>
        <v>#DIV/0!</v>
      </c>
      <c r="I94" s="24">
        <f>I114</f>
        <v>0</v>
      </c>
    </row>
    <row r="95" spans="1:11" ht="15" customHeight="1">
      <c r="A95" s="17">
        <f>A94+1</f>
        <v>2</v>
      </c>
      <c r="B95" s="127" t="s">
        <v>21</v>
      </c>
      <c r="C95" s="127"/>
      <c r="D95" s="127"/>
      <c r="E95" s="127"/>
      <c r="F95" s="127"/>
      <c r="G95" s="127"/>
      <c r="H95" s="23" t="e">
        <f t="shared" si="4"/>
        <v>#DIV/0!</v>
      </c>
      <c r="I95" s="24">
        <f>I110</f>
        <v>0</v>
      </c>
    </row>
    <row r="96" spans="1:11" ht="15" customHeight="1">
      <c r="A96" s="17">
        <f t="shared" ref="A96:A98" si="5">A95+1</f>
        <v>3</v>
      </c>
      <c r="B96" s="171" t="s">
        <v>92</v>
      </c>
      <c r="C96" s="172"/>
      <c r="D96" s="172"/>
      <c r="E96" s="172"/>
      <c r="F96" s="172"/>
      <c r="G96" s="173"/>
      <c r="H96" s="23" t="e">
        <f t="shared" si="4"/>
        <v>#DIV/0!</v>
      </c>
      <c r="I96" s="24">
        <v>0</v>
      </c>
    </row>
    <row r="97" spans="1:10" ht="15" customHeight="1">
      <c r="A97" s="17">
        <f t="shared" si="5"/>
        <v>4</v>
      </c>
      <c r="B97" s="127" t="s">
        <v>93</v>
      </c>
      <c r="C97" s="127"/>
      <c r="D97" s="127"/>
      <c r="E97" s="127"/>
      <c r="F97" s="127"/>
      <c r="G97" s="127"/>
      <c r="H97" s="23" t="e">
        <f t="shared" si="4"/>
        <v>#DIV/0!</v>
      </c>
      <c r="I97" s="24" t="e">
        <f>I106</f>
        <v>#DIV/0!</v>
      </c>
    </row>
    <row r="98" spans="1:10" ht="15" customHeight="1">
      <c r="A98" s="17">
        <f t="shared" si="5"/>
        <v>5</v>
      </c>
      <c r="B98" s="127" t="s">
        <v>94</v>
      </c>
      <c r="C98" s="127"/>
      <c r="D98" s="127"/>
      <c r="E98" s="127"/>
      <c r="F98" s="127"/>
      <c r="G98" s="127"/>
      <c r="H98" s="23" t="e">
        <f t="shared" si="4"/>
        <v>#DIV/0!</v>
      </c>
      <c r="I98" s="24" t="e">
        <f>IF(I28="Não aplicável",0,((I10/H10)*1.5*I28))</f>
        <v>#DIV/0!</v>
      </c>
    </row>
    <row r="99" spans="1:10" ht="15" customHeight="1">
      <c r="A99" s="17">
        <v>6</v>
      </c>
      <c r="B99" s="127" t="s">
        <v>95</v>
      </c>
      <c r="C99" s="127"/>
      <c r="D99" s="127"/>
      <c r="E99" s="127"/>
      <c r="F99" s="127"/>
      <c r="G99" s="127"/>
      <c r="H99" s="23" t="e">
        <f t="shared" ref="H99:H100" si="6">I99/$I$46</f>
        <v>#DIV/0!</v>
      </c>
      <c r="I99" s="24">
        <f>IF(I21="Não aplicável",0,I21)</f>
        <v>0</v>
      </c>
    </row>
    <row r="100" spans="1:10" ht="15" customHeight="1">
      <c r="A100" s="17">
        <v>7</v>
      </c>
      <c r="B100" s="127" t="s">
        <v>24</v>
      </c>
      <c r="C100" s="127"/>
      <c r="D100" s="127"/>
      <c r="E100" s="127"/>
      <c r="F100" s="127"/>
      <c r="G100" s="127"/>
      <c r="H100" s="23" t="e">
        <f t="shared" si="6"/>
        <v>#DIV/0!</v>
      </c>
      <c r="I100" s="24">
        <f>IF(I22="Não aplicável",0,I22)</f>
        <v>0</v>
      </c>
    </row>
    <row r="101" spans="1:10" ht="15" customHeight="1">
      <c r="A101" s="17">
        <v>8</v>
      </c>
      <c r="B101" s="127" t="s">
        <v>96</v>
      </c>
      <c r="C101" s="127"/>
      <c r="D101" s="127"/>
      <c r="E101" s="127"/>
      <c r="F101" s="127"/>
      <c r="G101" s="127"/>
      <c r="H101" s="23" t="e">
        <f t="shared" si="4"/>
        <v>#DIV/0!</v>
      </c>
      <c r="I101" s="24">
        <f>IF(I23="Não aplicável",0,I23)</f>
        <v>0</v>
      </c>
    </row>
    <row r="102" spans="1:10" ht="13.5" customHeight="1">
      <c r="A102" s="148" t="s">
        <v>97</v>
      </c>
      <c r="B102" s="148"/>
      <c r="C102" s="148"/>
      <c r="D102" s="148"/>
      <c r="E102" s="148"/>
      <c r="F102" s="148"/>
      <c r="G102" s="148"/>
      <c r="H102" s="25" t="e">
        <f>SUM(H94:H101)</f>
        <v>#DIV/0!</v>
      </c>
      <c r="I102" s="26" t="e">
        <f>SUM(I94:I101)</f>
        <v>#DIV/0!</v>
      </c>
      <c r="J102" s="34"/>
    </row>
    <row r="103" spans="1:10" ht="5.25" customHeight="1">
      <c r="A103" s="29"/>
      <c r="B103" s="167"/>
      <c r="C103" s="167"/>
      <c r="D103" s="167"/>
      <c r="E103" s="167"/>
      <c r="F103" s="167"/>
      <c r="G103" s="167"/>
      <c r="H103" s="35"/>
      <c r="I103" s="36"/>
    </row>
    <row r="104" spans="1:10" ht="15" customHeight="1">
      <c r="A104" s="175" t="s">
        <v>100</v>
      </c>
      <c r="B104" s="175"/>
      <c r="C104" s="175"/>
      <c r="D104" s="175"/>
      <c r="E104" s="175"/>
      <c r="F104" s="175"/>
      <c r="G104" s="175"/>
      <c r="H104" s="175"/>
      <c r="I104" s="175"/>
    </row>
    <row r="105" spans="1:10" ht="24" customHeight="1">
      <c r="A105" s="128" t="s">
        <v>101</v>
      </c>
      <c r="B105" s="128"/>
      <c r="C105" s="17" t="s">
        <v>102</v>
      </c>
      <c r="D105" s="17" t="s">
        <v>103</v>
      </c>
      <c r="E105" s="17" t="s">
        <v>104</v>
      </c>
      <c r="F105" s="17" t="s">
        <v>105</v>
      </c>
      <c r="G105" s="17" t="s">
        <v>106</v>
      </c>
      <c r="H105" s="23" t="s">
        <v>107</v>
      </c>
      <c r="I105" s="24" t="s">
        <v>108</v>
      </c>
    </row>
    <row r="106" spans="1:10" ht="15" customHeight="1">
      <c r="A106" s="181">
        <f>IF(I12="Não aplicável",0,I12)</f>
        <v>0</v>
      </c>
      <c r="B106" s="181"/>
      <c r="C106" s="17">
        <f>IF(I13="Não aplicável",0,I13)</f>
        <v>0</v>
      </c>
      <c r="D106" s="17">
        <v>2</v>
      </c>
      <c r="E106" s="37">
        <f>A106*C106*D106</f>
        <v>0</v>
      </c>
      <c r="F106" s="37" t="e">
        <f>I38</f>
        <v>#DIV/0!</v>
      </c>
      <c r="G106" s="38">
        <f>IF(I14="Não aplicável",0,I14)</f>
        <v>0</v>
      </c>
      <c r="H106" s="37" t="e">
        <f>F106*G106</f>
        <v>#DIV/0!</v>
      </c>
      <c r="I106" s="24" t="e">
        <f>IF((E106-H106)&gt;0,E106-H106,0)</f>
        <v>#DIV/0!</v>
      </c>
    </row>
    <row r="107" spans="1:10" ht="4.5" customHeight="1">
      <c r="A107" s="39"/>
      <c r="E107" s="34"/>
      <c r="F107" s="34"/>
      <c r="G107" s="40"/>
      <c r="H107" s="34"/>
      <c r="I107" s="41"/>
    </row>
    <row r="108" spans="1:10" ht="15" customHeight="1">
      <c r="A108" s="175" t="s">
        <v>109</v>
      </c>
      <c r="B108" s="175"/>
      <c r="C108" s="175"/>
      <c r="D108" s="175"/>
      <c r="E108" s="175"/>
      <c r="F108" s="175"/>
      <c r="G108" s="175"/>
      <c r="H108" s="175"/>
      <c r="I108" s="175"/>
    </row>
    <row r="109" spans="1:10" ht="24" customHeight="1">
      <c r="A109" s="128" t="s">
        <v>101</v>
      </c>
      <c r="B109" s="128"/>
      <c r="C109" s="17" t="s">
        <v>110</v>
      </c>
      <c r="D109" s="17" t="s">
        <v>103</v>
      </c>
      <c r="E109" s="17" t="s">
        <v>104</v>
      </c>
      <c r="F109" s="17" t="s">
        <v>105</v>
      </c>
      <c r="G109" s="17" t="s">
        <v>106</v>
      </c>
      <c r="H109" s="23" t="s">
        <v>107</v>
      </c>
      <c r="I109" s="24" t="s">
        <v>108</v>
      </c>
    </row>
    <row r="110" spans="1:10" ht="15" customHeight="1">
      <c r="A110" s="176">
        <f>IF(I18="Não aplicável",0,I18)</f>
        <v>0</v>
      </c>
      <c r="B110" s="176"/>
      <c r="C110" s="42">
        <f>IF(I19="Não aplicável",0,I19)</f>
        <v>0</v>
      </c>
      <c r="D110" s="17">
        <v>1</v>
      </c>
      <c r="E110" s="37">
        <f>A110*C110*D110</f>
        <v>0</v>
      </c>
      <c r="F110" s="37">
        <f>E110</f>
        <v>0</v>
      </c>
      <c r="G110" s="43">
        <f>IF(I20="Não aplicável",0,I20)</f>
        <v>0</v>
      </c>
      <c r="H110" s="37">
        <f>F110*G110</f>
        <v>0</v>
      </c>
      <c r="I110" s="24">
        <f>E110-H110</f>
        <v>0</v>
      </c>
    </row>
    <row r="111" spans="1:10" ht="4.5" customHeight="1">
      <c r="A111" s="44"/>
      <c r="B111" s="44"/>
      <c r="C111" s="44"/>
      <c r="D111" s="44"/>
      <c r="E111" s="27"/>
      <c r="F111" s="27"/>
      <c r="G111" s="45"/>
      <c r="H111" s="27"/>
      <c r="I111" s="46"/>
    </row>
    <row r="112" spans="1:10" ht="15" customHeight="1">
      <c r="A112" s="175" t="s">
        <v>209</v>
      </c>
      <c r="B112" s="175"/>
      <c r="C112" s="175"/>
      <c r="D112" s="175"/>
      <c r="E112" s="175"/>
      <c r="F112" s="175"/>
      <c r="G112" s="175"/>
      <c r="H112" s="175"/>
      <c r="I112" s="175"/>
    </row>
    <row r="113" spans="1:12" ht="23.25" customHeight="1">
      <c r="A113" s="128" t="s">
        <v>101</v>
      </c>
      <c r="B113" s="128"/>
      <c r="C113" s="17" t="s">
        <v>110</v>
      </c>
      <c r="D113" s="17" t="s">
        <v>103</v>
      </c>
      <c r="E113" s="17" t="s">
        <v>104</v>
      </c>
      <c r="F113" s="17" t="s">
        <v>105</v>
      </c>
      <c r="G113" s="17" t="s">
        <v>106</v>
      </c>
      <c r="H113" s="23" t="str">
        <f>H105</f>
        <v>Valor desconto</v>
      </c>
      <c r="I113" s="24" t="s">
        <v>108</v>
      </c>
    </row>
    <row r="114" spans="1:12" ht="15" customHeight="1">
      <c r="A114" s="176">
        <f>IF(I15="Não aplicável",0,I15)</f>
        <v>0</v>
      </c>
      <c r="B114" s="176"/>
      <c r="C114" s="42">
        <f>IF(I16="Não aplicável",0,I16)</f>
        <v>0</v>
      </c>
      <c r="D114" s="17">
        <v>1</v>
      </c>
      <c r="E114" s="37">
        <f>A114*C114*D114</f>
        <v>0</v>
      </c>
      <c r="F114" s="37">
        <f>E114</f>
        <v>0</v>
      </c>
      <c r="G114" s="43">
        <f>IF(I17="Não aplicável",0,I17)</f>
        <v>0</v>
      </c>
      <c r="H114" s="37">
        <f>F114*G114</f>
        <v>0</v>
      </c>
      <c r="I114" s="24">
        <f>E114-H114</f>
        <v>0</v>
      </c>
    </row>
    <row r="115" spans="1:12" ht="4.5" customHeight="1"/>
    <row r="116" spans="1:12" ht="12" customHeight="1">
      <c r="A116" s="182" t="s">
        <v>112</v>
      </c>
      <c r="B116" s="182"/>
      <c r="C116" s="182"/>
      <c r="D116" s="182"/>
      <c r="E116" s="182"/>
      <c r="F116" s="182"/>
      <c r="G116" s="182"/>
      <c r="H116" s="47" t="e">
        <f>H55+H91+H102</f>
        <v>#DIV/0!</v>
      </c>
      <c r="I116" s="48" t="e">
        <f>I55+I91+I102</f>
        <v>#DIV/0!</v>
      </c>
      <c r="J116" s="34"/>
      <c r="L116" s="34"/>
    </row>
    <row r="117" spans="1:12" s="53" customFormat="1" ht="4.5" customHeight="1">
      <c r="A117" s="49"/>
      <c r="B117" s="49"/>
      <c r="C117" s="49"/>
      <c r="D117" s="49"/>
      <c r="E117" s="49"/>
      <c r="F117" s="49"/>
      <c r="G117" s="49"/>
      <c r="H117" s="50"/>
      <c r="I117" s="51"/>
      <c r="J117" s="52"/>
      <c r="L117" s="52"/>
    </row>
    <row r="118" spans="1:12" ht="11.25" customHeight="1">
      <c r="A118" s="143" t="s">
        <v>113</v>
      </c>
      <c r="B118" s="143"/>
      <c r="C118" s="143"/>
      <c r="D118" s="143"/>
      <c r="E118" s="143"/>
      <c r="F118" s="143"/>
      <c r="G118" s="143"/>
      <c r="H118" s="143"/>
      <c r="I118" s="143"/>
    </row>
    <row r="119" spans="1:12" ht="33.75" customHeight="1">
      <c r="A119" s="22" t="s">
        <v>37</v>
      </c>
      <c r="B119" s="144" t="s">
        <v>114</v>
      </c>
      <c r="C119" s="144"/>
      <c r="D119" s="144"/>
      <c r="E119" s="144"/>
      <c r="F119" s="144"/>
      <c r="G119" s="144"/>
      <c r="H119" s="22" t="s">
        <v>39</v>
      </c>
      <c r="I119" s="22" t="s">
        <v>40</v>
      </c>
    </row>
    <row r="120" spans="1:12" ht="15" customHeight="1">
      <c r="A120" s="17">
        <v>1</v>
      </c>
      <c r="B120" s="127" t="s">
        <v>115</v>
      </c>
      <c r="C120" s="127"/>
      <c r="D120" s="127"/>
      <c r="E120" s="127"/>
      <c r="F120" s="127"/>
      <c r="G120" s="127"/>
      <c r="H120" s="23" t="e">
        <f t="shared" ref="H120:H126" si="7">I120/$I$132</f>
        <v>#DIV/0!</v>
      </c>
      <c r="I120" s="24">
        <v>0</v>
      </c>
    </row>
    <row r="121" spans="1:12" ht="15" customHeight="1">
      <c r="A121" s="17">
        <v>2</v>
      </c>
      <c r="B121" s="149" t="s">
        <v>116</v>
      </c>
      <c r="C121" s="149"/>
      <c r="D121" s="149"/>
      <c r="E121" s="149"/>
      <c r="F121" s="149"/>
      <c r="G121" s="149"/>
      <c r="H121" s="23" t="e">
        <f t="shared" si="7"/>
        <v>#DIV/0!</v>
      </c>
      <c r="I121" s="24">
        <f>IF(F130=10%,G130,0)</f>
        <v>0</v>
      </c>
    </row>
    <row r="122" spans="1:12" ht="15" customHeight="1">
      <c r="A122" s="17">
        <v>3</v>
      </c>
      <c r="B122" s="127" t="s">
        <v>117</v>
      </c>
      <c r="C122" s="127"/>
      <c r="D122" s="127"/>
      <c r="E122" s="127"/>
      <c r="F122" s="127"/>
      <c r="G122" s="127"/>
      <c r="H122" s="23" t="e">
        <f t="shared" si="7"/>
        <v>#DIV/0!</v>
      </c>
      <c r="I122" s="24">
        <v>0</v>
      </c>
    </row>
    <row r="123" spans="1:12" ht="15" customHeight="1">
      <c r="A123" s="17">
        <v>4</v>
      </c>
      <c r="B123" s="127" t="s">
        <v>118</v>
      </c>
      <c r="C123" s="127"/>
      <c r="D123" s="127"/>
      <c r="E123" s="127"/>
      <c r="F123" s="127"/>
      <c r="G123" s="127"/>
      <c r="H123" s="23" t="e">
        <f t="shared" si="7"/>
        <v>#DIV/0!</v>
      </c>
      <c r="I123" s="24">
        <f>IF(F130=20%,G130,0)</f>
        <v>0</v>
      </c>
    </row>
    <row r="124" spans="1:12" ht="15" customHeight="1">
      <c r="A124" s="17">
        <v>5</v>
      </c>
      <c r="B124" s="127" t="s">
        <v>119</v>
      </c>
      <c r="C124" s="127"/>
      <c r="D124" s="127"/>
      <c r="E124" s="127"/>
      <c r="F124" s="127"/>
      <c r="G124" s="127"/>
      <c r="H124" s="23" t="e">
        <f t="shared" si="7"/>
        <v>#DIV/0!</v>
      </c>
      <c r="I124" s="24">
        <v>0</v>
      </c>
    </row>
    <row r="125" spans="1:12" ht="15" customHeight="1">
      <c r="A125" s="17">
        <v>6</v>
      </c>
      <c r="B125" s="127" t="s">
        <v>210</v>
      </c>
      <c r="C125" s="127"/>
      <c r="D125" s="127"/>
      <c r="E125" s="127"/>
      <c r="F125" s="127"/>
      <c r="G125" s="127"/>
      <c r="H125" s="23" t="e">
        <f t="shared" si="7"/>
        <v>#DIV/0!</v>
      </c>
      <c r="I125" s="24">
        <v>0</v>
      </c>
    </row>
    <row r="126" spans="1:12" ht="15" customHeight="1">
      <c r="A126" s="17">
        <v>7</v>
      </c>
      <c r="B126" s="127" t="s">
        <v>121</v>
      </c>
      <c r="C126" s="127"/>
      <c r="D126" s="127"/>
      <c r="E126" s="127"/>
      <c r="F126" s="127"/>
      <c r="G126" s="127"/>
      <c r="H126" s="23" t="e">
        <f t="shared" si="7"/>
        <v>#DIV/0!</v>
      </c>
      <c r="I126" s="24">
        <v>0</v>
      </c>
    </row>
    <row r="127" spans="1:12" ht="15" customHeight="1">
      <c r="A127" s="148" t="s">
        <v>122</v>
      </c>
      <c r="B127" s="148"/>
      <c r="C127" s="148"/>
      <c r="D127" s="148"/>
      <c r="E127" s="148"/>
      <c r="F127" s="148"/>
      <c r="G127" s="148"/>
      <c r="H127" s="25" t="e">
        <f>H120+H121+H122+H123+H125+H126</f>
        <v>#DIV/0!</v>
      </c>
      <c r="I127" s="54">
        <f>SUM(I120:I126)</f>
        <v>0</v>
      </c>
      <c r="J127" s="34"/>
    </row>
    <row r="128" spans="1:12" ht="39" customHeight="1">
      <c r="B128" s="169" t="s">
        <v>123</v>
      </c>
      <c r="C128" s="169"/>
      <c r="D128" s="169"/>
      <c r="E128" s="169"/>
      <c r="F128" s="169"/>
      <c r="G128" s="169"/>
      <c r="H128" s="169"/>
      <c r="I128" s="169"/>
    </row>
    <row r="129" spans="1:12" ht="5.25" customHeight="1"/>
    <row r="130" spans="1:12" ht="48.75" customHeight="1">
      <c r="A130" s="184" t="s">
        <v>124</v>
      </c>
      <c r="B130" s="184"/>
      <c r="C130" s="184"/>
      <c r="D130" s="184"/>
      <c r="E130" s="184"/>
      <c r="F130" s="55">
        <f>I29</f>
        <v>0</v>
      </c>
      <c r="G130" s="56" t="e">
        <f>I132*F130</f>
        <v>#DIV/0!</v>
      </c>
      <c r="H130" s="57" t="s">
        <v>125</v>
      </c>
      <c r="I130" s="58" t="e">
        <f>I97</f>
        <v>#DIV/0!</v>
      </c>
    </row>
    <row r="131" spans="1:12" s="61" customFormat="1" ht="16.5" customHeight="1">
      <c r="A131" s="185" t="s">
        <v>126</v>
      </c>
      <c r="B131" s="185"/>
      <c r="C131" s="57" t="s">
        <v>127</v>
      </c>
      <c r="D131" s="57" t="s">
        <v>128</v>
      </c>
      <c r="E131" s="57" t="s">
        <v>129</v>
      </c>
      <c r="F131" s="57" t="s">
        <v>130</v>
      </c>
      <c r="G131" s="57" t="s">
        <v>131</v>
      </c>
      <c r="H131" s="57" t="s">
        <v>132</v>
      </c>
      <c r="I131" s="59" t="s">
        <v>133</v>
      </c>
      <c r="J131" s="60"/>
    </row>
    <row r="132" spans="1:12" ht="16.5" customHeight="1">
      <c r="A132" s="186" t="e">
        <f>I55</f>
        <v>#DIV/0!</v>
      </c>
      <c r="B132" s="186"/>
      <c r="C132" s="62" t="e">
        <f>I66</f>
        <v>#DIV/0!</v>
      </c>
      <c r="D132" s="62" t="e">
        <f>I78</f>
        <v>#DIV/0!</v>
      </c>
      <c r="E132" s="62" t="e">
        <f>I85</f>
        <v>#DIV/0!</v>
      </c>
      <c r="F132" s="62" t="e">
        <f>I89</f>
        <v>#DIV/0!</v>
      </c>
      <c r="G132" s="62" t="e">
        <f>I102</f>
        <v>#DIV/0!</v>
      </c>
      <c r="H132" s="62" t="e">
        <f>A132+C132+D132+E132+F132+G132</f>
        <v>#DIV/0!</v>
      </c>
      <c r="I132" s="62" t="e">
        <f>H132-I130</f>
        <v>#DIV/0!</v>
      </c>
      <c r="J132" s="34"/>
    </row>
    <row r="133" spans="1:12" ht="4.5" customHeight="1">
      <c r="A133" s="29"/>
      <c r="B133" s="187"/>
      <c r="C133" s="187"/>
      <c r="D133" s="187"/>
      <c r="E133" s="187"/>
      <c r="F133" s="187"/>
      <c r="G133" s="187"/>
      <c r="H133" s="187"/>
      <c r="I133" s="187"/>
    </row>
    <row r="134" spans="1:12" ht="33.75" customHeight="1">
      <c r="A134" s="22" t="s">
        <v>50</v>
      </c>
      <c r="B134" s="144" t="s">
        <v>134</v>
      </c>
      <c r="C134" s="144"/>
      <c r="D134" s="144"/>
      <c r="E134" s="144"/>
      <c r="F134" s="144"/>
      <c r="G134" s="144"/>
      <c r="H134" s="22" t="s">
        <v>39</v>
      </c>
      <c r="I134" s="22" t="s">
        <v>40</v>
      </c>
    </row>
    <row r="135" spans="1:12" ht="15" customHeight="1">
      <c r="A135" s="17">
        <v>1</v>
      </c>
      <c r="B135" s="127" t="s">
        <v>135</v>
      </c>
      <c r="C135" s="127"/>
      <c r="D135" s="127"/>
      <c r="E135" s="127"/>
      <c r="F135" s="127"/>
      <c r="G135" s="127"/>
      <c r="H135" s="23" t="e">
        <f>I135/$I$145</f>
        <v>#DIV/0!</v>
      </c>
      <c r="I135" s="24">
        <v>100</v>
      </c>
    </row>
    <row r="136" spans="1:12" ht="15" customHeight="1">
      <c r="A136" s="17">
        <v>2</v>
      </c>
      <c r="B136" s="127" t="s">
        <v>136</v>
      </c>
      <c r="C136" s="127"/>
      <c r="D136" s="127"/>
      <c r="E136" s="127"/>
      <c r="F136" s="127"/>
      <c r="G136" s="127"/>
      <c r="H136" s="23" t="e">
        <f>I136/$I$145</f>
        <v>#DIV/0!</v>
      </c>
      <c r="I136" s="24">
        <v>50</v>
      </c>
    </row>
    <row r="137" spans="1:12" ht="34.5" customHeight="1">
      <c r="A137" s="148" t="s">
        <v>211</v>
      </c>
      <c r="B137" s="148"/>
      <c r="C137" s="148"/>
      <c r="D137" s="148"/>
      <c r="E137" s="148"/>
      <c r="F137" s="148"/>
      <c r="G137" s="148"/>
      <c r="H137" s="25" t="e">
        <f>H135+H136</f>
        <v>#DIV/0!</v>
      </c>
      <c r="I137" s="26">
        <f>SUM(I135:I136)</f>
        <v>150</v>
      </c>
    </row>
    <row r="138" spans="1:12" ht="4.5" customHeight="1"/>
    <row r="139" spans="1:12" ht="33.75" customHeight="1">
      <c r="A139" s="22" t="s">
        <v>63</v>
      </c>
      <c r="B139" s="144" t="s">
        <v>138</v>
      </c>
      <c r="C139" s="144"/>
      <c r="D139" s="144"/>
      <c r="E139" s="144"/>
      <c r="F139" s="144"/>
      <c r="G139" s="144"/>
      <c r="H139" s="22" t="s">
        <v>39</v>
      </c>
      <c r="I139" s="22" t="s">
        <v>40</v>
      </c>
    </row>
    <row r="140" spans="1:12" ht="15" customHeight="1">
      <c r="A140" s="17">
        <v>1</v>
      </c>
      <c r="B140" s="127" t="s">
        <v>138</v>
      </c>
      <c r="C140" s="127"/>
      <c r="D140" s="127"/>
      <c r="E140" s="127"/>
      <c r="F140" s="127"/>
      <c r="G140" s="127"/>
      <c r="H140" s="23" t="e">
        <f>I140/I145</f>
        <v>#DIV/0!</v>
      </c>
      <c r="I140" s="24" t="e">
        <f>G143-I137</f>
        <v>#DIV/0!</v>
      </c>
    </row>
    <row r="141" spans="1:12" ht="34.5" customHeight="1">
      <c r="A141" s="148" t="s">
        <v>212</v>
      </c>
      <c r="B141" s="148"/>
      <c r="C141" s="148"/>
      <c r="D141" s="148"/>
      <c r="E141" s="148"/>
      <c r="F141" s="148"/>
      <c r="G141" s="148"/>
      <c r="H141" s="25" t="e">
        <f>H140</f>
        <v>#DIV/0!</v>
      </c>
      <c r="I141" s="26" t="e">
        <f>I140</f>
        <v>#DIV/0!</v>
      </c>
      <c r="J141" s="34"/>
      <c r="K141" s="34"/>
      <c r="L141" s="2"/>
    </row>
    <row r="142" spans="1:12" ht="4.5" customHeight="1">
      <c r="A142" s="28"/>
      <c r="B142" s="28"/>
      <c r="C142" s="28"/>
      <c r="D142" s="28"/>
      <c r="E142" s="28"/>
      <c r="F142" s="28"/>
      <c r="G142" s="28"/>
      <c r="H142" s="35"/>
      <c r="I142" s="36"/>
    </row>
    <row r="143" spans="1:12" ht="39" customHeight="1">
      <c r="A143" s="183" t="s">
        <v>140</v>
      </c>
      <c r="B143" s="183"/>
      <c r="C143" s="183"/>
      <c r="D143" s="183"/>
      <c r="E143" s="183"/>
      <c r="F143" s="55">
        <v>0.18</v>
      </c>
      <c r="G143" s="56" t="e">
        <f>I145*F143</f>
        <v>#DIV/0!</v>
      </c>
      <c r="H143" s="57" t="s">
        <v>125</v>
      </c>
      <c r="I143" s="58" t="e">
        <f>I97</f>
        <v>#DIV/0!</v>
      </c>
      <c r="L143" s="2"/>
    </row>
    <row r="144" spans="1:12" s="61" customFormat="1" ht="16.5" customHeight="1">
      <c r="A144" s="185" t="s">
        <v>126</v>
      </c>
      <c r="B144" s="185"/>
      <c r="C144" s="57" t="s">
        <v>127</v>
      </c>
      <c r="D144" s="57" t="s">
        <v>128</v>
      </c>
      <c r="E144" s="57" t="s">
        <v>129</v>
      </c>
      <c r="F144" s="57" t="s">
        <v>130</v>
      </c>
      <c r="G144" s="57" t="s">
        <v>131</v>
      </c>
      <c r="H144" s="57" t="s">
        <v>132</v>
      </c>
      <c r="I144" s="59" t="s">
        <v>133</v>
      </c>
      <c r="J144" s="60"/>
      <c r="L144" s="60"/>
    </row>
    <row r="145" spans="1:12" ht="16.5" customHeight="1">
      <c r="A145" s="186" t="e">
        <f>I55</f>
        <v>#DIV/0!</v>
      </c>
      <c r="B145" s="186"/>
      <c r="C145" s="62" t="e">
        <f>I66</f>
        <v>#DIV/0!</v>
      </c>
      <c r="D145" s="62" t="e">
        <f>I78</f>
        <v>#DIV/0!</v>
      </c>
      <c r="E145" s="62" t="e">
        <f>I85</f>
        <v>#DIV/0!</v>
      </c>
      <c r="F145" s="62" t="e">
        <f>I89</f>
        <v>#DIV/0!</v>
      </c>
      <c r="G145" s="62" t="e">
        <f>I102</f>
        <v>#DIV/0!</v>
      </c>
      <c r="H145" s="62" t="e">
        <f>A145+C145+D145+E145+F145+G145</f>
        <v>#DIV/0!</v>
      </c>
      <c r="I145" s="62" t="e">
        <f>H145-I143</f>
        <v>#DIV/0!</v>
      </c>
      <c r="J145" s="34"/>
      <c r="L145" s="2"/>
    </row>
    <row r="146" spans="1:12" ht="4.5" customHeight="1"/>
    <row r="147" spans="1:12" ht="12" customHeight="1">
      <c r="A147" s="182" t="s">
        <v>141</v>
      </c>
      <c r="B147" s="182"/>
      <c r="C147" s="182"/>
      <c r="D147" s="182"/>
      <c r="E147" s="182"/>
      <c r="F147" s="182"/>
      <c r="G147" s="182"/>
      <c r="H147" s="47" t="e">
        <f>H127+H137+H141</f>
        <v>#DIV/0!</v>
      </c>
      <c r="I147" s="48" t="e">
        <f>I127+I137+I141</f>
        <v>#DIV/0!</v>
      </c>
    </row>
    <row r="148" spans="1:12" ht="4.5" customHeight="1"/>
    <row r="149" spans="1:12" ht="11.25" customHeight="1">
      <c r="A149" s="143" t="s">
        <v>142</v>
      </c>
      <c r="B149" s="143"/>
      <c r="C149" s="143"/>
      <c r="D149" s="143"/>
      <c r="E149" s="143"/>
      <c r="F149" s="143"/>
      <c r="G149" s="143"/>
      <c r="H149" s="143"/>
      <c r="I149" s="143"/>
    </row>
    <row r="150" spans="1:12" ht="33.75" customHeight="1">
      <c r="A150" s="22" t="s">
        <v>37</v>
      </c>
      <c r="B150" s="144" t="s">
        <v>143</v>
      </c>
      <c r="C150" s="144"/>
      <c r="D150" s="144"/>
      <c r="E150" s="144"/>
      <c r="F150" s="144"/>
      <c r="G150" s="144"/>
      <c r="H150" s="22" t="s">
        <v>39</v>
      </c>
      <c r="I150" s="22" t="s">
        <v>40</v>
      </c>
    </row>
    <row r="151" spans="1:12" ht="15" customHeight="1">
      <c r="A151" s="17">
        <v>1</v>
      </c>
      <c r="B151" s="127" t="s">
        <v>144</v>
      </c>
      <c r="C151" s="127"/>
      <c r="D151" s="127"/>
      <c r="E151" s="127"/>
      <c r="F151" s="127"/>
      <c r="G151" s="127"/>
      <c r="H151" s="23" t="e">
        <f>I151/$I$116</f>
        <v>#DIV/0!</v>
      </c>
      <c r="I151" s="24" t="e">
        <f>($D$161/$E$162)*G161</f>
        <v>#DIV/0!</v>
      </c>
    </row>
    <row r="152" spans="1:12" ht="15" customHeight="1">
      <c r="A152" s="17">
        <v>2</v>
      </c>
      <c r="B152" s="127" t="s">
        <v>145</v>
      </c>
      <c r="C152" s="127"/>
      <c r="D152" s="127"/>
      <c r="E152" s="127"/>
      <c r="F152" s="127"/>
      <c r="G152" s="127"/>
      <c r="H152" s="23" t="e">
        <f>I152/$I$116</f>
        <v>#DIV/0!</v>
      </c>
      <c r="I152" s="24" t="e">
        <f>($D$161/$E$162)*G162</f>
        <v>#DIV/0!</v>
      </c>
    </row>
    <row r="153" spans="1:12" ht="15" customHeight="1">
      <c r="A153" s="17">
        <v>3</v>
      </c>
      <c r="B153" s="127" t="s">
        <v>13</v>
      </c>
      <c r="C153" s="127"/>
      <c r="D153" s="127"/>
      <c r="E153" s="127"/>
      <c r="F153" s="127"/>
      <c r="G153" s="127"/>
      <c r="H153" s="23" t="e">
        <f>I153/$I$116</f>
        <v>#DIV/0!</v>
      </c>
      <c r="I153" s="24" t="e">
        <f>($D$161/$E$162)*G163</f>
        <v>#DIV/0!</v>
      </c>
    </row>
    <row r="154" spans="1:12" ht="15" customHeight="1">
      <c r="A154" s="17">
        <v>4</v>
      </c>
      <c r="B154" s="127" t="s">
        <v>146</v>
      </c>
      <c r="C154" s="127"/>
      <c r="D154" s="127"/>
      <c r="E154" s="127"/>
      <c r="F154" s="127"/>
      <c r="G154" s="127"/>
      <c r="H154" s="23" t="e">
        <f>I154/$I$116</f>
        <v>#DIV/0!</v>
      </c>
      <c r="I154" s="24" t="e">
        <f>($D$161/$E$162)*G164</f>
        <v>#DIV/0!</v>
      </c>
    </row>
    <row r="155" spans="1:12" ht="15" customHeight="1">
      <c r="A155" s="17">
        <v>5</v>
      </c>
      <c r="B155" s="127" t="s">
        <v>147</v>
      </c>
      <c r="C155" s="127"/>
      <c r="D155" s="127"/>
      <c r="E155" s="127"/>
      <c r="F155" s="127"/>
      <c r="G155" s="127"/>
      <c r="H155" s="23" t="e">
        <f>I155/$I$116</f>
        <v>#DIV/0!</v>
      </c>
      <c r="I155" s="24" t="e">
        <f>($D$161/$E$162)*G165</f>
        <v>#DIV/0!</v>
      </c>
    </row>
    <row r="156" spans="1:12" ht="15" customHeight="1">
      <c r="A156" s="148" t="s">
        <v>148</v>
      </c>
      <c r="B156" s="148"/>
      <c r="C156" s="148"/>
      <c r="D156" s="148"/>
      <c r="E156" s="148"/>
      <c r="F156" s="148"/>
      <c r="G156" s="148"/>
      <c r="H156" s="25" t="e">
        <f>H151+H152+H153+H154+H155</f>
        <v>#DIV/0!</v>
      </c>
      <c r="I156" s="26" t="e">
        <f>SUM(I151:I155)</f>
        <v>#DIV/0!</v>
      </c>
    </row>
    <row r="157" spans="1:12" ht="11.25" customHeight="1">
      <c r="A157" s="29" t="s">
        <v>149</v>
      </c>
      <c r="B157" s="169" t="s">
        <v>150</v>
      </c>
      <c r="C157" s="169"/>
      <c r="D157" s="169"/>
      <c r="E157" s="169"/>
      <c r="F157" s="169"/>
      <c r="G157" s="169"/>
      <c r="H157" s="169"/>
      <c r="I157" s="169"/>
    </row>
    <row r="158" spans="1:12" ht="20.25" customHeight="1">
      <c r="A158" s="29" t="s">
        <v>151</v>
      </c>
      <c r="B158" s="192" t="s">
        <v>152</v>
      </c>
      <c r="C158" s="192"/>
      <c r="D158" s="192"/>
      <c r="E158" s="192"/>
      <c r="F158" s="192"/>
      <c r="G158" s="192"/>
      <c r="H158" s="192"/>
      <c r="I158" s="192"/>
    </row>
    <row r="159" spans="1:12" ht="13.5" customHeight="1">
      <c r="A159" s="175" t="s">
        <v>153</v>
      </c>
      <c r="B159" s="175"/>
      <c r="C159" s="175"/>
      <c r="D159" s="175"/>
      <c r="E159" s="175"/>
      <c r="F159" s="175"/>
      <c r="G159" s="175"/>
      <c r="H159" s="175"/>
      <c r="I159" s="175"/>
    </row>
    <row r="160" spans="1:12" ht="13.5" customHeight="1">
      <c r="A160" s="128" t="s">
        <v>154</v>
      </c>
      <c r="B160" s="128"/>
      <c r="C160" s="17" t="s">
        <v>155</v>
      </c>
      <c r="D160" s="152" t="s">
        <v>156</v>
      </c>
      <c r="E160" s="152"/>
      <c r="F160" s="17" t="s">
        <v>157</v>
      </c>
      <c r="G160" s="63" t="s">
        <v>158</v>
      </c>
      <c r="H160" s="128" t="s">
        <v>159</v>
      </c>
      <c r="I160" s="128"/>
    </row>
    <row r="161" spans="1:10" ht="13.5" customHeight="1">
      <c r="A161" s="193" t="e">
        <f>I116</f>
        <v>#DIV/0!</v>
      </c>
      <c r="B161" s="193"/>
      <c r="C161" s="24" t="e">
        <f>I147</f>
        <v>#DIV/0!</v>
      </c>
      <c r="D161" s="194" t="e">
        <f>A161+C161</f>
        <v>#DIV/0!</v>
      </c>
      <c r="E161" s="194"/>
      <c r="F161" s="17" t="s">
        <v>144</v>
      </c>
      <c r="G161" s="64">
        <v>1.6500000000000001E-2</v>
      </c>
      <c r="H161" s="189">
        <v>6.4999999999999997E-3</v>
      </c>
      <c r="I161" s="189"/>
      <c r="J161" s="34"/>
    </row>
    <row r="162" spans="1:10" ht="13.5" customHeight="1">
      <c r="A162" s="188" t="s">
        <v>160</v>
      </c>
      <c r="B162" s="188"/>
      <c r="C162" s="63">
        <v>1</v>
      </c>
      <c r="D162" s="65">
        <f>G166/1</f>
        <v>9.2499999999999999E-2</v>
      </c>
      <c r="E162" s="66">
        <f>C162-D162</f>
        <v>0.90749999999999997</v>
      </c>
      <c r="F162" s="17" t="s">
        <v>145</v>
      </c>
      <c r="G162" s="64">
        <v>7.5999999999999998E-2</v>
      </c>
      <c r="H162" s="189">
        <v>0.03</v>
      </c>
      <c r="I162" s="189"/>
    </row>
    <row r="163" spans="1:10" ht="13.5" customHeight="1">
      <c r="A163" s="190" t="s">
        <v>161</v>
      </c>
      <c r="B163" s="190"/>
      <c r="C163" s="17">
        <v>1</v>
      </c>
      <c r="D163" s="67">
        <f>H166</f>
        <v>3.6499999999999998E-2</v>
      </c>
      <c r="E163" s="68">
        <f>C163-D163</f>
        <v>0.96350000000000002</v>
      </c>
      <c r="F163" s="17" t="s">
        <v>13</v>
      </c>
      <c r="G163" s="64">
        <f>I11</f>
        <v>0</v>
      </c>
      <c r="H163" s="189">
        <f>I11</f>
        <v>0</v>
      </c>
      <c r="I163" s="189"/>
    </row>
    <row r="164" spans="1:10" ht="13.5" customHeight="1">
      <c r="A164" s="190" t="s">
        <v>162</v>
      </c>
      <c r="B164" s="190"/>
      <c r="C164" s="17">
        <v>1</v>
      </c>
      <c r="D164" s="69">
        <v>0.09</v>
      </c>
      <c r="E164" s="70">
        <f>C164-D164</f>
        <v>0.91</v>
      </c>
      <c r="F164" s="17" t="s">
        <v>163</v>
      </c>
      <c r="G164" s="64">
        <v>0</v>
      </c>
      <c r="H164" s="189">
        <v>0</v>
      </c>
      <c r="I164" s="189"/>
    </row>
    <row r="165" spans="1:10" ht="13.5" customHeight="1">
      <c r="A165" s="196" t="s">
        <v>164</v>
      </c>
      <c r="B165" s="196" t="s">
        <v>165</v>
      </c>
      <c r="C165" s="196"/>
      <c r="D165" s="196"/>
      <c r="E165" s="196"/>
      <c r="F165" s="12" t="s">
        <v>166</v>
      </c>
      <c r="G165" s="64">
        <v>0</v>
      </c>
      <c r="H165" s="189">
        <v>0</v>
      </c>
      <c r="I165" s="189"/>
    </row>
    <row r="166" spans="1:10" ht="18" customHeight="1">
      <c r="A166" s="196"/>
      <c r="B166" s="196"/>
      <c r="C166" s="196"/>
      <c r="D166" s="196"/>
      <c r="E166" s="196"/>
      <c r="F166" s="3" t="s">
        <v>167</v>
      </c>
      <c r="G166" s="71">
        <f>SUM(G161:G165)</f>
        <v>9.2499999999999999E-2</v>
      </c>
      <c r="H166" s="197">
        <f>SUM(H161:I165)</f>
        <v>3.6499999999999998E-2</v>
      </c>
      <c r="I166" s="197"/>
    </row>
    <row r="167" spans="1:10" ht="18" customHeight="1">
      <c r="A167" s="29" t="s">
        <v>168</v>
      </c>
      <c r="B167" s="192" t="s">
        <v>169</v>
      </c>
      <c r="C167" s="192"/>
      <c r="D167" s="192"/>
      <c r="E167" s="192"/>
      <c r="F167" s="192"/>
      <c r="G167" s="192"/>
      <c r="H167" s="192"/>
      <c r="I167" s="192"/>
    </row>
    <row r="168" spans="1:10" ht="4.5" customHeight="1">
      <c r="A168" s="72"/>
      <c r="B168" s="198"/>
      <c r="C168" s="198"/>
      <c r="D168" s="198"/>
      <c r="E168" s="198"/>
      <c r="F168" s="198"/>
      <c r="G168" s="198"/>
      <c r="H168" s="198"/>
      <c r="I168" s="198"/>
    </row>
    <row r="169" spans="1:10" ht="12" customHeight="1">
      <c r="A169" s="182" t="s">
        <v>170</v>
      </c>
      <c r="B169" s="182"/>
      <c r="C169" s="182"/>
      <c r="D169" s="182"/>
      <c r="E169" s="182"/>
      <c r="F169" s="182"/>
      <c r="G169" s="182"/>
      <c r="H169" s="47" t="e">
        <f>H156</f>
        <v>#DIV/0!</v>
      </c>
      <c r="I169" s="48" t="e">
        <f>I156</f>
        <v>#DIV/0!</v>
      </c>
    </row>
    <row r="170" spans="1:10" ht="4.5" customHeight="1"/>
    <row r="171" spans="1:10" ht="11.25" customHeight="1">
      <c r="A171" s="195" t="s">
        <v>171</v>
      </c>
      <c r="B171" s="195"/>
      <c r="C171" s="195"/>
      <c r="D171" s="195"/>
      <c r="E171" s="195"/>
      <c r="F171" s="195"/>
      <c r="G171" s="195"/>
      <c r="H171" s="195"/>
      <c r="I171" s="195"/>
    </row>
    <row r="172" spans="1:10" ht="11.25" customHeight="1">
      <c r="A172" s="143" t="s">
        <v>36</v>
      </c>
      <c r="B172" s="143"/>
      <c r="C172" s="143"/>
      <c r="D172" s="143"/>
      <c r="E172" s="143"/>
      <c r="F172" s="143"/>
      <c r="G172" s="143"/>
      <c r="H172" s="143"/>
      <c r="I172" s="143"/>
    </row>
    <row r="173" spans="1:10" ht="15" customHeight="1">
      <c r="A173" s="17">
        <v>1</v>
      </c>
      <c r="B173" s="127" t="s">
        <v>172</v>
      </c>
      <c r="C173" s="127"/>
      <c r="D173" s="127"/>
      <c r="E173" s="127"/>
      <c r="F173" s="127"/>
      <c r="G173" s="127"/>
      <c r="H173" s="23" t="e">
        <f>I173/$G$196</f>
        <v>#DIV/0!</v>
      </c>
      <c r="I173" s="73" t="e">
        <f>I55</f>
        <v>#DIV/0!</v>
      </c>
    </row>
    <row r="174" spans="1:10" ht="15" customHeight="1">
      <c r="A174" s="17">
        <v>2</v>
      </c>
      <c r="B174" s="127" t="s">
        <v>173</v>
      </c>
      <c r="C174" s="127"/>
      <c r="D174" s="127"/>
      <c r="E174" s="127"/>
      <c r="F174" s="127"/>
      <c r="G174" s="127"/>
      <c r="H174" s="23" t="e">
        <f>I174/$G$196</f>
        <v>#DIV/0!</v>
      </c>
      <c r="I174" s="73" t="e">
        <f>I66+I78+I85+I89</f>
        <v>#DIV/0!</v>
      </c>
    </row>
    <row r="175" spans="1:10" ht="15" customHeight="1">
      <c r="A175" s="17">
        <v>3</v>
      </c>
      <c r="B175" s="127" t="s">
        <v>174</v>
      </c>
      <c r="C175" s="127"/>
      <c r="D175" s="127"/>
      <c r="E175" s="127"/>
      <c r="F175" s="127"/>
      <c r="G175" s="127"/>
      <c r="H175" s="23" t="e">
        <f>I175/$G$196</f>
        <v>#DIV/0!</v>
      </c>
      <c r="I175" s="73" t="e">
        <f>I102</f>
        <v>#DIV/0!</v>
      </c>
    </row>
    <row r="176" spans="1:10" s="28" customFormat="1" ht="15" customHeight="1">
      <c r="A176" s="182" t="s">
        <v>175</v>
      </c>
      <c r="B176" s="182"/>
      <c r="C176" s="182"/>
      <c r="D176" s="182"/>
      <c r="E176" s="182"/>
      <c r="F176" s="182"/>
      <c r="G176" s="182"/>
      <c r="H176" s="47" t="e">
        <f>H173+H174+H175</f>
        <v>#DIV/0!</v>
      </c>
      <c r="I176" s="48" t="e">
        <f>SUM(I173:I175)</f>
        <v>#DIV/0!</v>
      </c>
      <c r="J176" s="35"/>
    </row>
    <row r="177" spans="1:11" ht="4.5" customHeight="1"/>
    <row r="178" spans="1:11" ht="11.25" customHeight="1">
      <c r="A178" s="143" t="s">
        <v>113</v>
      </c>
      <c r="B178" s="143"/>
      <c r="C178" s="143"/>
      <c r="D178" s="143"/>
      <c r="E178" s="143"/>
      <c r="F178" s="143"/>
      <c r="G178" s="143"/>
      <c r="H178" s="143"/>
      <c r="I178" s="143"/>
    </row>
    <row r="179" spans="1:11" ht="15" customHeight="1">
      <c r="A179" s="17">
        <v>1</v>
      </c>
      <c r="B179" s="127" t="s">
        <v>176</v>
      </c>
      <c r="C179" s="127"/>
      <c r="D179" s="127"/>
      <c r="E179" s="127"/>
      <c r="F179" s="127"/>
      <c r="G179" s="127"/>
      <c r="H179" s="23" t="e">
        <f>I179/$G$196</f>
        <v>#DIV/0!</v>
      </c>
      <c r="I179" s="24">
        <f>I127</f>
        <v>0</v>
      </c>
    </row>
    <row r="180" spans="1:11" ht="15" customHeight="1">
      <c r="A180" s="17">
        <v>2</v>
      </c>
      <c r="B180" s="127" t="s">
        <v>177</v>
      </c>
      <c r="C180" s="127"/>
      <c r="D180" s="127"/>
      <c r="E180" s="127"/>
      <c r="F180" s="127"/>
      <c r="G180" s="127"/>
      <c r="H180" s="23" t="e">
        <f>I180/$G$196</f>
        <v>#DIV/0!</v>
      </c>
      <c r="I180" s="24">
        <f>I137</f>
        <v>150</v>
      </c>
    </row>
    <row r="181" spans="1:11" ht="15" customHeight="1">
      <c r="A181" s="17">
        <v>3</v>
      </c>
      <c r="B181" s="127" t="s">
        <v>178</v>
      </c>
      <c r="C181" s="127"/>
      <c r="D181" s="127"/>
      <c r="E181" s="127"/>
      <c r="F181" s="127"/>
      <c r="G181" s="127"/>
      <c r="H181" s="23" t="e">
        <f>I181/$G$196</f>
        <v>#DIV/0!</v>
      </c>
      <c r="I181" s="24" t="e">
        <f>I141</f>
        <v>#DIV/0!</v>
      </c>
    </row>
    <row r="182" spans="1:11" ht="15" customHeight="1">
      <c r="A182" s="182" t="s">
        <v>179</v>
      </c>
      <c r="B182" s="182"/>
      <c r="C182" s="182"/>
      <c r="D182" s="182"/>
      <c r="E182" s="182"/>
      <c r="F182" s="182"/>
      <c r="G182" s="182"/>
      <c r="H182" s="47" t="e">
        <f>H179+H180+H181</f>
        <v>#DIV/0!</v>
      </c>
      <c r="I182" s="48" t="e">
        <f>I179+I180+I181</f>
        <v>#DIV/0!</v>
      </c>
    </row>
    <row r="183" spans="1:11" ht="4.5" customHeight="1"/>
    <row r="184" spans="1:11" ht="11.25" customHeight="1">
      <c r="A184" s="143" t="s">
        <v>142</v>
      </c>
      <c r="B184" s="143"/>
      <c r="C184" s="143"/>
      <c r="D184" s="143"/>
      <c r="E184" s="143"/>
      <c r="F184" s="143"/>
      <c r="G184" s="143"/>
      <c r="H184" s="143"/>
      <c r="I184" s="143"/>
    </row>
    <row r="185" spans="1:11" ht="15" customHeight="1">
      <c r="A185" s="17">
        <v>1</v>
      </c>
      <c r="B185" s="127" t="s">
        <v>180</v>
      </c>
      <c r="C185" s="127"/>
      <c r="D185" s="127"/>
      <c r="E185" s="127"/>
      <c r="F185" s="127"/>
      <c r="G185" s="127"/>
      <c r="H185" s="23" t="e">
        <f>I185/$G$196</f>
        <v>#DIV/0!</v>
      </c>
      <c r="I185" s="24" t="e">
        <f>I156</f>
        <v>#DIV/0!</v>
      </c>
    </row>
    <row r="186" spans="1:11" ht="15" customHeight="1">
      <c r="A186" s="182" t="s">
        <v>181</v>
      </c>
      <c r="B186" s="182"/>
      <c r="C186" s="182"/>
      <c r="D186" s="182"/>
      <c r="E186" s="182"/>
      <c r="F186" s="182"/>
      <c r="G186" s="182"/>
      <c r="H186" s="47" t="e">
        <f>H185</f>
        <v>#DIV/0!</v>
      </c>
      <c r="I186" s="48" t="e">
        <f>I156</f>
        <v>#DIV/0!</v>
      </c>
      <c r="K186" s="41"/>
    </row>
    <row r="187" spans="1:11" ht="4.5" customHeight="1"/>
    <row r="188" spans="1:11" ht="11.25" customHeight="1">
      <c r="A188" s="136" t="s">
        <v>182</v>
      </c>
      <c r="B188" s="136"/>
      <c r="C188" s="136"/>
      <c r="D188" s="136"/>
      <c r="E188" s="136"/>
      <c r="F188" s="136"/>
      <c r="G188" s="136"/>
      <c r="H188" s="136"/>
      <c r="I188" s="136"/>
    </row>
    <row r="189" spans="1:11" ht="4.9000000000000004" customHeight="1">
      <c r="A189" s="135"/>
      <c r="B189" s="135"/>
      <c r="C189" s="135"/>
      <c r="D189" s="135"/>
      <c r="E189" s="135"/>
      <c r="F189" s="135"/>
      <c r="G189" s="135"/>
      <c r="H189" s="135"/>
      <c r="I189" s="135"/>
    </row>
    <row r="190" spans="1:11" ht="22.5" customHeight="1">
      <c r="A190" s="129" t="s">
        <v>183</v>
      </c>
      <c r="B190" s="130"/>
      <c r="C190" s="130"/>
      <c r="D190" s="130"/>
      <c r="E190" s="130"/>
      <c r="F190" s="130"/>
      <c r="G190" s="130"/>
      <c r="H190" s="131"/>
      <c r="I190" s="100">
        <f>I123*H196</f>
        <v>0</v>
      </c>
    </row>
    <row r="191" spans="1:11" ht="6" customHeight="1">
      <c r="A191" s="199"/>
      <c r="B191" s="200"/>
      <c r="C191" s="200"/>
      <c r="D191" s="200"/>
      <c r="E191" s="200"/>
      <c r="F191" s="200"/>
      <c r="G191" s="200"/>
      <c r="H191" s="200"/>
      <c r="I191" s="202"/>
    </row>
    <row r="192" spans="1:11" ht="57.6" customHeight="1">
      <c r="A192" s="137" t="s">
        <v>184</v>
      </c>
      <c r="B192" s="138"/>
      <c r="C192" s="138"/>
      <c r="D192" s="138"/>
      <c r="E192" s="138"/>
      <c r="F192" s="139"/>
      <c r="G192" s="209" t="s">
        <v>185</v>
      </c>
      <c r="H192" s="210"/>
      <c r="I192" s="211"/>
    </row>
    <row r="193" spans="1:9" ht="11.25" customHeight="1">
      <c r="A193" s="140"/>
      <c r="B193" s="141"/>
      <c r="C193" s="141"/>
      <c r="D193" s="141"/>
      <c r="E193" s="141"/>
      <c r="F193" s="142"/>
      <c r="G193" s="99"/>
      <c r="H193" s="100"/>
      <c r="I193" s="101" t="e">
        <f>((H70+H76+H77+H82+H83+H84)+((H70+H76+H77+H82+H83+H84)*H66))*I55*H196</f>
        <v>#DIV/0!</v>
      </c>
    </row>
    <row r="194" spans="1:9" ht="6.6" customHeight="1">
      <c r="A194" s="199"/>
      <c r="B194" s="200"/>
      <c r="C194" s="200"/>
      <c r="D194" s="200"/>
      <c r="E194" s="200"/>
      <c r="F194" s="200"/>
      <c r="G194" s="201"/>
      <c r="H194" s="201"/>
      <c r="I194" s="202"/>
    </row>
    <row r="195" spans="1:9" ht="45" customHeight="1">
      <c r="A195" s="203" t="s">
        <v>186</v>
      </c>
      <c r="B195" s="204"/>
      <c r="C195" s="204"/>
      <c r="D195" s="204"/>
      <c r="E195" s="204"/>
      <c r="F195" s="205"/>
      <c r="G195" s="93" t="s">
        <v>187</v>
      </c>
      <c r="H195" s="93" t="s">
        <v>188</v>
      </c>
      <c r="I195" s="93" t="s">
        <v>189</v>
      </c>
    </row>
    <row r="196" spans="1:9" ht="13.15" customHeight="1">
      <c r="A196" s="206"/>
      <c r="B196" s="207"/>
      <c r="C196" s="207"/>
      <c r="D196" s="207"/>
      <c r="E196" s="207"/>
      <c r="F196" s="208"/>
      <c r="G196" s="91" t="e">
        <f>I176+I182+I186</f>
        <v>#DIV/0!</v>
      </c>
      <c r="H196" s="82">
        <f>IF(D6="12x36",2,1)</f>
        <v>1</v>
      </c>
      <c r="I196" s="92" t="e">
        <f>G196*H196</f>
        <v>#DIV/0!</v>
      </c>
    </row>
  </sheetData>
  <mergeCells count="192">
    <mergeCell ref="A1:I1"/>
    <mergeCell ref="A2:B2"/>
    <mergeCell ref="C2:D2"/>
    <mergeCell ref="E2:I2"/>
    <mergeCell ref="A3:B3"/>
    <mergeCell ref="A5:C5"/>
    <mergeCell ref="D5:F5"/>
    <mergeCell ref="G5:H6"/>
    <mergeCell ref="I5:I6"/>
    <mergeCell ref="A6:C6"/>
    <mergeCell ref="D6:F6"/>
    <mergeCell ref="A7:C7"/>
    <mergeCell ref="D7:F7"/>
    <mergeCell ref="G7:H8"/>
    <mergeCell ref="I7:I8"/>
    <mergeCell ref="A8:C8"/>
    <mergeCell ref="D8:F8"/>
    <mergeCell ref="A9:C9"/>
    <mergeCell ref="D9:F9"/>
    <mergeCell ref="G9:H9"/>
    <mergeCell ref="A10:F10"/>
    <mergeCell ref="A11:F11"/>
    <mergeCell ref="A12:F14"/>
    <mergeCell ref="G12:G14"/>
    <mergeCell ref="A15:F17"/>
    <mergeCell ref="G15:G17"/>
    <mergeCell ref="A18:F20"/>
    <mergeCell ref="G18:G20"/>
    <mergeCell ref="A23:F23"/>
    <mergeCell ref="A21:F21"/>
    <mergeCell ref="A24:F24"/>
    <mergeCell ref="A25:F25"/>
    <mergeCell ref="A26:F27"/>
    <mergeCell ref="A28:F28"/>
    <mergeCell ref="A29:F29"/>
    <mergeCell ref="A33:F34"/>
    <mergeCell ref="G33:G34"/>
    <mergeCell ref="A30:F32"/>
    <mergeCell ref="G30:G32"/>
    <mergeCell ref="A36:I36"/>
    <mergeCell ref="B37:G37"/>
    <mergeCell ref="B38:G38"/>
    <mergeCell ref="B39:G39"/>
    <mergeCell ref="B40:G40"/>
    <mergeCell ref="B41:G41"/>
    <mergeCell ref="B42:G42"/>
    <mergeCell ref="B43:G43"/>
    <mergeCell ref="B44:G44"/>
    <mergeCell ref="B45:G45"/>
    <mergeCell ref="B46:G46"/>
    <mergeCell ref="B47:G47"/>
    <mergeCell ref="B50:G50"/>
    <mergeCell ref="B53:G53"/>
    <mergeCell ref="B54:G54"/>
    <mergeCell ref="A55:G55"/>
    <mergeCell ref="B57:G57"/>
    <mergeCell ref="B58:G58"/>
    <mergeCell ref="B48:G48"/>
    <mergeCell ref="B51:G51"/>
    <mergeCell ref="B49:G49"/>
    <mergeCell ref="B52:G52"/>
    <mergeCell ref="B59:G59"/>
    <mergeCell ref="B60:G60"/>
    <mergeCell ref="B61:G61"/>
    <mergeCell ref="B62:G62"/>
    <mergeCell ref="B63:G63"/>
    <mergeCell ref="B64:G64"/>
    <mergeCell ref="B65:G65"/>
    <mergeCell ref="A66:G66"/>
    <mergeCell ref="A67:I67"/>
    <mergeCell ref="A68:I68"/>
    <mergeCell ref="B69:G69"/>
    <mergeCell ref="B70:G70"/>
    <mergeCell ref="B71:G71"/>
    <mergeCell ref="B72:G72"/>
    <mergeCell ref="B73:G73"/>
    <mergeCell ref="B74:G74"/>
    <mergeCell ref="B75:G75"/>
    <mergeCell ref="B76:G76"/>
    <mergeCell ref="B77:G77"/>
    <mergeCell ref="A78:G78"/>
    <mergeCell ref="B79:I79"/>
    <mergeCell ref="B80:I80"/>
    <mergeCell ref="B81:G81"/>
    <mergeCell ref="B82:G82"/>
    <mergeCell ref="B83:G83"/>
    <mergeCell ref="B84:G84"/>
    <mergeCell ref="A85:G85"/>
    <mergeCell ref="B87:G87"/>
    <mergeCell ref="B88:G88"/>
    <mergeCell ref="A89:G89"/>
    <mergeCell ref="A91:G91"/>
    <mergeCell ref="B93:G93"/>
    <mergeCell ref="B94:G94"/>
    <mergeCell ref="B95:G95"/>
    <mergeCell ref="B97:G97"/>
    <mergeCell ref="B98:G98"/>
    <mergeCell ref="B96:G96"/>
    <mergeCell ref="B101:G101"/>
    <mergeCell ref="A102:G102"/>
    <mergeCell ref="B103:G103"/>
    <mergeCell ref="A104:I104"/>
    <mergeCell ref="A105:B105"/>
    <mergeCell ref="A106:B106"/>
    <mergeCell ref="A108:I108"/>
    <mergeCell ref="A109:B109"/>
    <mergeCell ref="A110:B110"/>
    <mergeCell ref="A112:I112"/>
    <mergeCell ref="A113:B113"/>
    <mergeCell ref="A114:B114"/>
    <mergeCell ref="A116:G116"/>
    <mergeCell ref="A118:I118"/>
    <mergeCell ref="B119:G119"/>
    <mergeCell ref="B120:G120"/>
    <mergeCell ref="B121:G121"/>
    <mergeCell ref="B122:G122"/>
    <mergeCell ref="B123:G123"/>
    <mergeCell ref="B125:G125"/>
    <mergeCell ref="B126:G126"/>
    <mergeCell ref="A127:G127"/>
    <mergeCell ref="B128:I128"/>
    <mergeCell ref="A130:E130"/>
    <mergeCell ref="A131:B131"/>
    <mergeCell ref="A132:B132"/>
    <mergeCell ref="B133:I133"/>
    <mergeCell ref="B124:G124"/>
    <mergeCell ref="B152:G152"/>
    <mergeCell ref="B153:G153"/>
    <mergeCell ref="B154:G154"/>
    <mergeCell ref="B155:G155"/>
    <mergeCell ref="B134:G134"/>
    <mergeCell ref="B135:G135"/>
    <mergeCell ref="B136:G136"/>
    <mergeCell ref="A137:G137"/>
    <mergeCell ref="B139:G139"/>
    <mergeCell ref="B140:G140"/>
    <mergeCell ref="A141:G141"/>
    <mergeCell ref="A143:E143"/>
    <mergeCell ref="A144:B144"/>
    <mergeCell ref="A195:F196"/>
    <mergeCell ref="A171:I171"/>
    <mergeCell ref="A172:I172"/>
    <mergeCell ref="B173:G173"/>
    <mergeCell ref="B174:G174"/>
    <mergeCell ref="B175:G175"/>
    <mergeCell ref="A176:G176"/>
    <mergeCell ref="A178:I178"/>
    <mergeCell ref="B179:G179"/>
    <mergeCell ref="B180:G180"/>
    <mergeCell ref="B181:G181"/>
    <mergeCell ref="A182:G182"/>
    <mergeCell ref="A184:I184"/>
    <mergeCell ref="B185:G185"/>
    <mergeCell ref="A186:G186"/>
    <mergeCell ref="A188:I188"/>
    <mergeCell ref="G192:I192"/>
    <mergeCell ref="A189:I189"/>
    <mergeCell ref="A190:H190"/>
    <mergeCell ref="H163:I163"/>
    <mergeCell ref="A164:B164"/>
    <mergeCell ref="H164:I164"/>
    <mergeCell ref="A165:A166"/>
    <mergeCell ref="B165:E166"/>
    <mergeCell ref="H165:I165"/>
    <mergeCell ref="H166:I166"/>
    <mergeCell ref="A194:I194"/>
    <mergeCell ref="A191:I191"/>
    <mergeCell ref="A192:F193"/>
    <mergeCell ref="B99:G99"/>
    <mergeCell ref="B100:G100"/>
    <mergeCell ref="A22:F22"/>
    <mergeCell ref="B167:I167"/>
    <mergeCell ref="B168:I168"/>
    <mergeCell ref="A169:G169"/>
    <mergeCell ref="A156:G156"/>
    <mergeCell ref="B157:I157"/>
    <mergeCell ref="B158:I158"/>
    <mergeCell ref="A159:I159"/>
    <mergeCell ref="A160:B160"/>
    <mergeCell ref="D160:E160"/>
    <mergeCell ref="H160:I160"/>
    <mergeCell ref="A161:B161"/>
    <mergeCell ref="D161:E161"/>
    <mergeCell ref="H161:I161"/>
    <mergeCell ref="A145:B145"/>
    <mergeCell ref="A147:G147"/>
    <mergeCell ref="A149:I149"/>
    <mergeCell ref="B150:G150"/>
    <mergeCell ref="B151:G151"/>
    <mergeCell ref="A162:B162"/>
    <mergeCell ref="H162:I162"/>
    <mergeCell ref="A163:B163"/>
  </mergeCells>
  <printOptions horizontalCentered="1"/>
  <pageMargins left="1.2958333333333301" right="0.51180555555555596" top="1.3472222222222201" bottom="0.78749999999999998" header="0.511811023622047" footer="0.511811023622047"/>
  <pageSetup paperSize="9" scale="73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36"/>
  <sheetViews>
    <sheetView view="pageBreakPreview" topLeftCell="A7" zoomScaleNormal="100" workbookViewId="0">
      <selection activeCell="D35" sqref="D35"/>
    </sheetView>
  </sheetViews>
  <sheetFormatPr defaultColWidth="8.42578125" defaultRowHeight="15"/>
  <cols>
    <col min="1" max="1" width="31.5703125" style="75" customWidth="1"/>
    <col min="2" max="2" width="24.42578125" style="75" customWidth="1"/>
    <col min="3" max="3" width="16.5703125" style="75" customWidth="1"/>
    <col min="4" max="4" width="17.42578125" style="75" customWidth="1"/>
    <col min="5" max="16384" width="8.42578125" style="75"/>
  </cols>
  <sheetData>
    <row r="1" spans="1:4" ht="44.25" customHeight="1">
      <c r="A1" s="236" t="s">
        <v>213</v>
      </c>
      <c r="B1" s="237"/>
      <c r="C1" s="237"/>
      <c r="D1" s="238"/>
    </row>
    <row r="2" spans="1:4" ht="34.5" customHeight="1">
      <c r="A2" s="233" t="s">
        <v>214</v>
      </c>
      <c r="B2" s="234"/>
      <c r="C2" s="234"/>
      <c r="D2" s="235"/>
    </row>
    <row r="3" spans="1:4" ht="30">
      <c r="A3" s="110" t="s">
        <v>215</v>
      </c>
      <c r="B3" s="110" t="s">
        <v>216</v>
      </c>
      <c r="C3" s="110" t="s">
        <v>217</v>
      </c>
      <c r="D3" s="110" t="s">
        <v>218</v>
      </c>
    </row>
    <row r="4" spans="1:4">
      <c r="A4" s="107"/>
      <c r="B4" s="105"/>
      <c r="C4" s="102"/>
      <c r="D4" s="102"/>
    </row>
    <row r="5" spans="1:4">
      <c r="A5" s="108"/>
      <c r="B5" s="106"/>
      <c r="C5" s="103"/>
      <c r="D5" s="103"/>
    </row>
    <row r="6" spans="1:4">
      <c r="A6" s="107"/>
      <c r="B6" s="105"/>
      <c r="C6" s="102"/>
      <c r="D6" s="102"/>
    </row>
    <row r="7" spans="1:4">
      <c r="A7" s="107"/>
      <c r="B7" s="105"/>
      <c r="C7" s="102"/>
      <c r="D7" s="102"/>
    </row>
    <row r="8" spans="1:4">
      <c r="A8" s="107"/>
      <c r="B8" s="105"/>
      <c r="C8" s="102"/>
      <c r="D8" s="102"/>
    </row>
    <row r="9" spans="1:4">
      <c r="A9" s="107"/>
      <c r="B9" s="105"/>
      <c r="C9" s="102"/>
      <c r="D9" s="102"/>
    </row>
    <row r="10" spans="1:4">
      <c r="A10" s="107"/>
      <c r="B10" s="105"/>
      <c r="C10" s="102"/>
      <c r="D10" s="102"/>
    </row>
    <row r="11" spans="1:4">
      <c r="A11" s="107"/>
      <c r="B11" s="105"/>
      <c r="C11" s="102"/>
      <c r="D11" s="102"/>
    </row>
    <row r="12" spans="1:4">
      <c r="A12" s="107"/>
      <c r="B12" s="105"/>
      <c r="C12" s="102"/>
      <c r="D12" s="102"/>
    </row>
    <row r="13" spans="1:4">
      <c r="A13" s="107"/>
      <c r="B13" s="105"/>
      <c r="C13" s="102"/>
      <c r="D13" s="102"/>
    </row>
    <row r="14" spans="1:4">
      <c r="A14" s="107"/>
      <c r="B14" s="105"/>
      <c r="C14" s="102"/>
      <c r="D14" s="102"/>
    </row>
    <row r="15" spans="1:4">
      <c r="A15" s="107"/>
      <c r="B15" s="105"/>
      <c r="C15" s="102"/>
      <c r="D15" s="102"/>
    </row>
    <row r="16" spans="1:4">
      <c r="A16" s="107"/>
      <c r="B16" s="105"/>
      <c r="C16" s="102"/>
      <c r="D16" s="102"/>
    </row>
    <row r="17" spans="1:4">
      <c r="A17" s="107"/>
      <c r="B17" s="105"/>
      <c r="C17" s="102"/>
      <c r="D17" s="102"/>
    </row>
    <row r="18" spans="1:4">
      <c r="A18" s="107"/>
      <c r="B18" s="105"/>
      <c r="C18" s="102"/>
      <c r="D18" s="102"/>
    </row>
    <row r="19" spans="1:4">
      <c r="A19" s="107"/>
      <c r="B19" s="105"/>
      <c r="C19" s="102"/>
      <c r="D19" s="102"/>
    </row>
    <row r="20" spans="1:4">
      <c r="A20" s="107"/>
      <c r="B20" s="105"/>
      <c r="C20" s="102"/>
      <c r="D20" s="102"/>
    </row>
    <row r="21" spans="1:4">
      <c r="A21" s="107"/>
      <c r="B21" s="105"/>
      <c r="C21" s="102"/>
      <c r="D21" s="102"/>
    </row>
    <row r="22" spans="1:4">
      <c r="A22" s="107"/>
      <c r="B22" s="105"/>
      <c r="C22" s="102"/>
      <c r="D22" s="102"/>
    </row>
    <row r="23" spans="1:4">
      <c r="A23" s="107"/>
      <c r="B23" s="105"/>
      <c r="C23" s="102"/>
      <c r="D23" s="102"/>
    </row>
    <row r="24" spans="1:4">
      <c r="A24" s="107"/>
      <c r="B24" s="105"/>
      <c r="C24" s="102"/>
      <c r="D24" s="102"/>
    </row>
    <row r="25" spans="1:4">
      <c r="A25" s="107"/>
      <c r="B25" s="105"/>
      <c r="C25" s="102"/>
      <c r="D25" s="102"/>
    </row>
    <row r="26" spans="1:4">
      <c r="A26" s="107"/>
      <c r="B26" s="105"/>
      <c r="C26" s="102"/>
      <c r="D26" s="102"/>
    </row>
    <row r="27" spans="1:4">
      <c r="A27" s="107"/>
      <c r="B27" s="105"/>
      <c r="C27" s="102"/>
      <c r="D27" s="102"/>
    </row>
    <row r="28" spans="1:4">
      <c r="A28" s="107"/>
      <c r="B28" s="105"/>
      <c r="C28" s="102"/>
      <c r="D28" s="102"/>
    </row>
    <row r="29" spans="1:4">
      <c r="A29" s="107"/>
      <c r="B29" s="105"/>
      <c r="C29" s="102"/>
      <c r="D29" s="102"/>
    </row>
    <row r="30" spans="1:4">
      <c r="A30" s="107"/>
      <c r="B30" s="105"/>
      <c r="C30" s="102"/>
      <c r="D30" s="102"/>
    </row>
    <row r="31" spans="1:4">
      <c r="A31" s="107"/>
      <c r="B31" s="105"/>
      <c r="C31" s="102"/>
      <c r="D31" s="102"/>
    </row>
    <row r="32" spans="1:4">
      <c r="A32" s="107"/>
      <c r="B32" s="105"/>
      <c r="C32" s="102"/>
      <c r="D32" s="102"/>
    </row>
    <row r="33" spans="1:4">
      <c r="A33" s="107"/>
      <c r="B33" s="105"/>
      <c r="C33" s="102"/>
      <c r="D33" s="104"/>
    </row>
    <row r="34" spans="1:4" ht="6" customHeight="1">
      <c r="A34" s="229"/>
      <c r="B34" s="230"/>
      <c r="C34" s="230"/>
      <c r="D34" s="230"/>
    </row>
    <row r="35" spans="1:4" ht="27.75" customHeight="1">
      <c r="A35" s="231" t="s">
        <v>219</v>
      </c>
      <c r="B35" s="232"/>
      <c r="C35" s="232"/>
      <c r="D35" s="109">
        <f>SUM(D4:D33)</f>
        <v>0</v>
      </c>
    </row>
    <row r="36" spans="1:4" ht="6.75" customHeight="1">
      <c r="A36" s="229"/>
      <c r="B36" s="230"/>
      <c r="C36" s="230"/>
      <c r="D36" s="230"/>
    </row>
  </sheetData>
  <mergeCells count="5">
    <mergeCell ref="A34:D34"/>
    <mergeCell ref="A35:C35"/>
    <mergeCell ref="A36:D36"/>
    <mergeCell ref="A2:D2"/>
    <mergeCell ref="A1:D1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69"/>
  <sheetViews>
    <sheetView view="pageBreakPreview" topLeftCell="A49" zoomScaleNormal="100" workbookViewId="0">
      <selection activeCell="P71" sqref="P71"/>
    </sheetView>
  </sheetViews>
  <sheetFormatPr defaultColWidth="8.42578125" defaultRowHeight="15"/>
  <cols>
    <col min="1" max="1" width="31.5703125" style="75" customWidth="1"/>
    <col min="2" max="2" width="24.42578125" style="75" customWidth="1"/>
    <col min="3" max="3" width="16.5703125" style="75" customWidth="1"/>
    <col min="4" max="4" width="17.42578125" style="75" customWidth="1"/>
    <col min="5" max="5" width="7.28515625" style="75" customWidth="1"/>
    <col min="6" max="6" width="16.140625" style="75" customWidth="1"/>
    <col min="7" max="7" width="12.85546875" style="75" customWidth="1"/>
    <col min="8" max="8" width="15.42578125" style="75" customWidth="1"/>
    <col min="9" max="9" width="14.85546875" style="75" customWidth="1"/>
    <col min="10" max="10" width="15.42578125" style="75" customWidth="1"/>
    <col min="11" max="11" width="15" style="75" customWidth="1"/>
    <col min="12" max="16384" width="8.42578125" style="75"/>
  </cols>
  <sheetData>
    <row r="1" spans="1:11" ht="76.5" customHeight="1">
      <c r="A1" s="87" t="s">
        <v>220</v>
      </c>
      <c r="B1" s="87" t="s">
        <v>221</v>
      </c>
      <c r="C1" s="86" t="s">
        <v>222</v>
      </c>
      <c r="D1" s="86" t="s">
        <v>223</v>
      </c>
      <c r="E1" s="88" t="s">
        <v>224</v>
      </c>
      <c r="F1" s="88" t="s">
        <v>225</v>
      </c>
      <c r="G1" s="88" t="s">
        <v>226</v>
      </c>
      <c r="H1" s="89" t="s">
        <v>227</v>
      </c>
      <c r="I1" s="90" t="s">
        <v>228</v>
      </c>
      <c r="J1" s="90" t="s">
        <v>229</v>
      </c>
      <c r="K1" s="89" t="s">
        <v>230</v>
      </c>
    </row>
    <row r="2" spans="1:11">
      <c r="A2" s="76"/>
      <c r="B2" s="76"/>
      <c r="C2" s="84"/>
      <c r="D2" s="84"/>
      <c r="E2" s="85"/>
      <c r="F2" s="119" t="e">
        <f t="shared" ref="F2:F33" ca="1" si="0">OFFSET(INDIRECT(SUBSTITUTE(_xlfn.FORMULATEXT(J2),"=","")), -6, 0)</f>
        <v>#N/A</v>
      </c>
      <c r="G2" s="118" t="e">
        <f t="shared" ref="G2:G15" ca="1" si="1">F2*E2</f>
        <v>#N/A</v>
      </c>
      <c r="H2" s="115" t="e">
        <f t="shared" ref="H2:H33" ca="1" si="2">OFFSET(INDIRECT(SUBSTITUTE(_xlfn.FORMULATEXT(J2),"=","")), -3, 0)</f>
        <v>#N/A</v>
      </c>
      <c r="I2" s="115" t="e">
        <f ca="1">H2*E2</f>
        <v>#N/A</v>
      </c>
      <c r="J2" s="116"/>
      <c r="K2" s="116">
        <f t="shared" ref="K2:K8" si="3">E2*J2</f>
        <v>0</v>
      </c>
    </row>
    <row r="3" spans="1:11">
      <c r="A3" s="76"/>
      <c r="B3" s="76"/>
      <c r="C3" s="77"/>
      <c r="D3" s="77"/>
      <c r="E3" s="78"/>
      <c r="F3" s="119" t="e">
        <f t="shared" ca="1" si="0"/>
        <v>#N/A</v>
      </c>
      <c r="G3" s="118" t="e">
        <f t="shared" ca="1" si="1"/>
        <v>#N/A</v>
      </c>
      <c r="H3" s="115" t="e">
        <f t="shared" ca="1" si="2"/>
        <v>#N/A</v>
      </c>
      <c r="I3" s="115" t="e">
        <f t="shared" ref="I3:I64" ca="1" si="4">H3*E3</f>
        <v>#N/A</v>
      </c>
      <c r="J3" s="117"/>
      <c r="K3" s="117">
        <f t="shared" si="3"/>
        <v>0</v>
      </c>
    </row>
    <row r="4" spans="1:11">
      <c r="A4" s="76"/>
      <c r="B4" s="76"/>
      <c r="C4" s="77"/>
      <c r="D4" s="77"/>
      <c r="E4" s="78"/>
      <c r="F4" s="119" t="e">
        <f t="shared" ca="1" si="0"/>
        <v>#N/A</v>
      </c>
      <c r="G4" s="118" t="e">
        <f t="shared" ca="1" si="1"/>
        <v>#N/A</v>
      </c>
      <c r="H4" s="115" t="e">
        <f t="shared" ca="1" si="2"/>
        <v>#N/A</v>
      </c>
      <c r="I4" s="115" t="e">
        <f t="shared" ca="1" si="4"/>
        <v>#N/A</v>
      </c>
      <c r="J4" s="117"/>
      <c r="K4" s="117">
        <f t="shared" si="3"/>
        <v>0</v>
      </c>
    </row>
    <row r="5" spans="1:11">
      <c r="A5" s="76"/>
      <c r="B5" s="76"/>
      <c r="C5" s="77"/>
      <c r="D5" s="77"/>
      <c r="E5" s="78"/>
      <c r="F5" s="119" t="e">
        <f t="shared" ca="1" si="0"/>
        <v>#N/A</v>
      </c>
      <c r="G5" s="118" t="e">
        <f t="shared" ca="1" si="1"/>
        <v>#N/A</v>
      </c>
      <c r="H5" s="115" t="e">
        <f t="shared" ca="1" si="2"/>
        <v>#N/A</v>
      </c>
      <c r="I5" s="115" t="e">
        <f t="shared" ca="1" si="4"/>
        <v>#N/A</v>
      </c>
      <c r="J5" s="117"/>
      <c r="K5" s="117">
        <f t="shared" si="3"/>
        <v>0</v>
      </c>
    </row>
    <row r="6" spans="1:11">
      <c r="A6" s="76"/>
      <c r="B6" s="76"/>
      <c r="C6" s="77"/>
      <c r="D6" s="77"/>
      <c r="E6" s="78"/>
      <c r="F6" s="119" t="e">
        <f t="shared" ca="1" si="0"/>
        <v>#N/A</v>
      </c>
      <c r="G6" s="118" t="e">
        <f t="shared" ca="1" si="1"/>
        <v>#N/A</v>
      </c>
      <c r="H6" s="115" t="e">
        <f t="shared" ca="1" si="2"/>
        <v>#N/A</v>
      </c>
      <c r="I6" s="115" t="e">
        <f t="shared" ca="1" si="4"/>
        <v>#N/A</v>
      </c>
      <c r="J6" s="117"/>
      <c r="K6" s="117">
        <f t="shared" si="3"/>
        <v>0</v>
      </c>
    </row>
    <row r="7" spans="1:11">
      <c r="A7" s="76"/>
      <c r="B7" s="76"/>
      <c r="C7" s="77"/>
      <c r="D7" s="77"/>
      <c r="E7" s="78"/>
      <c r="F7" s="119" t="e">
        <f t="shared" ca="1" si="0"/>
        <v>#N/A</v>
      </c>
      <c r="G7" s="118" t="e">
        <f t="shared" ca="1" si="1"/>
        <v>#N/A</v>
      </c>
      <c r="H7" s="115" t="e">
        <f t="shared" ca="1" si="2"/>
        <v>#N/A</v>
      </c>
      <c r="I7" s="115" t="e">
        <f t="shared" ca="1" si="4"/>
        <v>#N/A</v>
      </c>
      <c r="J7" s="117"/>
      <c r="K7" s="117">
        <f t="shared" si="3"/>
        <v>0</v>
      </c>
    </row>
    <row r="8" spans="1:11">
      <c r="A8" s="76"/>
      <c r="B8" s="76"/>
      <c r="C8" s="77"/>
      <c r="D8" s="77"/>
      <c r="E8" s="78"/>
      <c r="F8" s="119" t="e">
        <f t="shared" ca="1" si="0"/>
        <v>#N/A</v>
      </c>
      <c r="G8" s="118" t="e">
        <f t="shared" ca="1" si="1"/>
        <v>#N/A</v>
      </c>
      <c r="H8" s="115" t="e">
        <f t="shared" ca="1" si="2"/>
        <v>#N/A</v>
      </c>
      <c r="I8" s="115" t="e">
        <f t="shared" ca="1" si="4"/>
        <v>#N/A</v>
      </c>
      <c r="J8" s="117"/>
      <c r="K8" s="117">
        <f t="shared" si="3"/>
        <v>0</v>
      </c>
    </row>
    <row r="9" spans="1:11">
      <c r="A9" s="76"/>
      <c r="B9" s="76"/>
      <c r="C9" s="77"/>
      <c r="D9" s="77"/>
      <c r="E9" s="78"/>
      <c r="F9" s="119" t="e">
        <f t="shared" ca="1" si="0"/>
        <v>#N/A</v>
      </c>
      <c r="G9" s="118" t="e">
        <f t="shared" ca="1" si="1"/>
        <v>#N/A</v>
      </c>
      <c r="H9" s="115" t="e">
        <f t="shared" ca="1" si="2"/>
        <v>#N/A</v>
      </c>
      <c r="I9" s="115" t="e">
        <f t="shared" ca="1" si="4"/>
        <v>#N/A</v>
      </c>
      <c r="J9" s="117"/>
      <c r="K9" s="117">
        <f t="shared" ref="K9:K35" si="5">E9*J9</f>
        <v>0</v>
      </c>
    </row>
    <row r="10" spans="1:11">
      <c r="A10" s="76"/>
      <c r="B10" s="76"/>
      <c r="C10" s="77"/>
      <c r="D10" s="77"/>
      <c r="E10" s="78"/>
      <c r="F10" s="119" t="e">
        <f t="shared" ca="1" si="0"/>
        <v>#N/A</v>
      </c>
      <c r="G10" s="118" t="e">
        <f t="shared" ca="1" si="1"/>
        <v>#N/A</v>
      </c>
      <c r="H10" s="115" t="e">
        <f t="shared" ca="1" si="2"/>
        <v>#N/A</v>
      </c>
      <c r="I10" s="115" t="e">
        <f t="shared" ca="1" si="4"/>
        <v>#N/A</v>
      </c>
      <c r="J10" s="117"/>
      <c r="K10" s="117">
        <f t="shared" si="5"/>
        <v>0</v>
      </c>
    </row>
    <row r="11" spans="1:11">
      <c r="A11" s="76"/>
      <c r="B11" s="76"/>
      <c r="C11" s="77"/>
      <c r="D11" s="77"/>
      <c r="E11" s="78"/>
      <c r="F11" s="119" t="e">
        <f t="shared" ca="1" si="0"/>
        <v>#N/A</v>
      </c>
      <c r="G11" s="118" t="e">
        <f t="shared" ca="1" si="1"/>
        <v>#N/A</v>
      </c>
      <c r="H11" s="115" t="e">
        <f t="shared" ca="1" si="2"/>
        <v>#N/A</v>
      </c>
      <c r="I11" s="115" t="e">
        <f t="shared" ca="1" si="4"/>
        <v>#N/A</v>
      </c>
      <c r="J11" s="117"/>
      <c r="K11" s="117">
        <f t="shared" si="5"/>
        <v>0</v>
      </c>
    </row>
    <row r="12" spans="1:11">
      <c r="A12" s="76"/>
      <c r="B12" s="76"/>
      <c r="C12" s="77"/>
      <c r="D12" s="77"/>
      <c r="E12" s="78"/>
      <c r="F12" s="119" t="e">
        <f t="shared" ca="1" si="0"/>
        <v>#N/A</v>
      </c>
      <c r="G12" s="118" t="e">
        <f t="shared" ca="1" si="1"/>
        <v>#N/A</v>
      </c>
      <c r="H12" s="115" t="e">
        <f t="shared" ca="1" si="2"/>
        <v>#N/A</v>
      </c>
      <c r="I12" s="115" t="e">
        <f t="shared" ca="1" si="4"/>
        <v>#N/A</v>
      </c>
      <c r="J12" s="117"/>
      <c r="K12" s="117">
        <f t="shared" si="5"/>
        <v>0</v>
      </c>
    </row>
    <row r="13" spans="1:11">
      <c r="A13" s="76"/>
      <c r="B13" s="76"/>
      <c r="C13" s="77"/>
      <c r="D13" s="77"/>
      <c r="E13" s="78"/>
      <c r="F13" s="119" t="e">
        <f t="shared" ca="1" si="0"/>
        <v>#N/A</v>
      </c>
      <c r="G13" s="118" t="e">
        <f t="shared" ca="1" si="1"/>
        <v>#N/A</v>
      </c>
      <c r="H13" s="115" t="e">
        <f t="shared" ca="1" si="2"/>
        <v>#N/A</v>
      </c>
      <c r="I13" s="115" t="e">
        <f t="shared" ca="1" si="4"/>
        <v>#N/A</v>
      </c>
      <c r="J13" s="117"/>
      <c r="K13" s="117">
        <f t="shared" si="5"/>
        <v>0</v>
      </c>
    </row>
    <row r="14" spans="1:11">
      <c r="A14" s="76"/>
      <c r="B14" s="76"/>
      <c r="C14" s="77"/>
      <c r="D14" s="77"/>
      <c r="E14" s="78"/>
      <c r="F14" s="119" t="e">
        <f t="shared" ca="1" si="0"/>
        <v>#N/A</v>
      </c>
      <c r="G14" s="118" t="e">
        <f t="shared" ca="1" si="1"/>
        <v>#N/A</v>
      </c>
      <c r="H14" s="115" t="e">
        <f t="shared" ca="1" si="2"/>
        <v>#N/A</v>
      </c>
      <c r="I14" s="115" t="e">
        <f t="shared" ca="1" si="4"/>
        <v>#N/A</v>
      </c>
      <c r="J14" s="117"/>
      <c r="K14" s="117">
        <f t="shared" si="5"/>
        <v>0</v>
      </c>
    </row>
    <row r="15" spans="1:11">
      <c r="A15" s="76"/>
      <c r="B15" s="76"/>
      <c r="C15" s="77"/>
      <c r="D15" s="77"/>
      <c r="E15" s="78"/>
      <c r="F15" s="119" t="e">
        <f t="shared" ca="1" si="0"/>
        <v>#N/A</v>
      </c>
      <c r="G15" s="118" t="e">
        <f t="shared" ca="1" si="1"/>
        <v>#N/A</v>
      </c>
      <c r="H15" s="115" t="e">
        <f t="shared" ca="1" si="2"/>
        <v>#N/A</v>
      </c>
      <c r="I15" s="115" t="e">
        <f t="shared" ca="1" si="4"/>
        <v>#N/A</v>
      </c>
      <c r="J15" s="117"/>
      <c r="K15" s="117">
        <f t="shared" si="5"/>
        <v>0</v>
      </c>
    </row>
    <row r="16" spans="1:11">
      <c r="A16" s="76"/>
      <c r="B16" s="76"/>
      <c r="C16" s="77"/>
      <c r="D16" s="77"/>
      <c r="E16" s="78"/>
      <c r="F16" s="119" t="e">
        <f t="shared" ca="1" si="0"/>
        <v>#N/A</v>
      </c>
      <c r="G16" s="118" t="e">
        <f t="shared" ref="G16:G64" ca="1" si="6">F16*E16</f>
        <v>#N/A</v>
      </c>
      <c r="H16" s="115" t="e">
        <f t="shared" ca="1" si="2"/>
        <v>#N/A</v>
      </c>
      <c r="I16" s="115" t="e">
        <f t="shared" ca="1" si="4"/>
        <v>#N/A</v>
      </c>
      <c r="J16" s="117"/>
      <c r="K16" s="117">
        <f t="shared" si="5"/>
        <v>0</v>
      </c>
    </row>
    <row r="17" spans="1:11">
      <c r="A17" s="76"/>
      <c r="B17" s="76"/>
      <c r="C17" s="77"/>
      <c r="D17" s="77"/>
      <c r="E17" s="78"/>
      <c r="F17" s="119" t="e">
        <f t="shared" ca="1" si="0"/>
        <v>#N/A</v>
      </c>
      <c r="G17" s="118" t="e">
        <f t="shared" ca="1" si="6"/>
        <v>#N/A</v>
      </c>
      <c r="H17" s="115" t="e">
        <f t="shared" ca="1" si="2"/>
        <v>#N/A</v>
      </c>
      <c r="I17" s="115" t="e">
        <f t="shared" ca="1" si="4"/>
        <v>#N/A</v>
      </c>
      <c r="J17" s="117"/>
      <c r="K17" s="117">
        <f t="shared" si="5"/>
        <v>0</v>
      </c>
    </row>
    <row r="18" spans="1:11">
      <c r="A18" s="76"/>
      <c r="B18" s="76"/>
      <c r="C18" s="77"/>
      <c r="D18" s="77"/>
      <c r="E18" s="78"/>
      <c r="F18" s="119" t="e">
        <f t="shared" ca="1" si="0"/>
        <v>#N/A</v>
      </c>
      <c r="G18" s="118" t="e">
        <f t="shared" ca="1" si="6"/>
        <v>#N/A</v>
      </c>
      <c r="H18" s="115" t="e">
        <f t="shared" ca="1" si="2"/>
        <v>#N/A</v>
      </c>
      <c r="I18" s="115" t="e">
        <f t="shared" ca="1" si="4"/>
        <v>#N/A</v>
      </c>
      <c r="J18" s="117"/>
      <c r="K18" s="117">
        <f t="shared" si="5"/>
        <v>0</v>
      </c>
    </row>
    <row r="19" spans="1:11">
      <c r="A19" s="76"/>
      <c r="B19" s="76"/>
      <c r="C19" s="77"/>
      <c r="D19" s="77"/>
      <c r="E19" s="78"/>
      <c r="F19" s="119" t="e">
        <f t="shared" ca="1" si="0"/>
        <v>#N/A</v>
      </c>
      <c r="G19" s="118" t="e">
        <f t="shared" ca="1" si="6"/>
        <v>#N/A</v>
      </c>
      <c r="H19" s="115" t="e">
        <f t="shared" ca="1" si="2"/>
        <v>#N/A</v>
      </c>
      <c r="I19" s="115" t="e">
        <f t="shared" ca="1" si="4"/>
        <v>#N/A</v>
      </c>
      <c r="J19" s="117"/>
      <c r="K19" s="117">
        <f t="shared" si="5"/>
        <v>0</v>
      </c>
    </row>
    <row r="20" spans="1:11">
      <c r="A20" s="76"/>
      <c r="B20" s="76"/>
      <c r="C20" s="77"/>
      <c r="D20" s="77"/>
      <c r="E20" s="78"/>
      <c r="F20" s="119" t="e">
        <f t="shared" ca="1" si="0"/>
        <v>#N/A</v>
      </c>
      <c r="G20" s="118" t="e">
        <f t="shared" ca="1" si="6"/>
        <v>#N/A</v>
      </c>
      <c r="H20" s="115" t="e">
        <f t="shared" ca="1" si="2"/>
        <v>#N/A</v>
      </c>
      <c r="I20" s="115" t="e">
        <f t="shared" ca="1" si="4"/>
        <v>#N/A</v>
      </c>
      <c r="J20" s="117"/>
      <c r="K20" s="117">
        <f t="shared" si="5"/>
        <v>0</v>
      </c>
    </row>
    <row r="21" spans="1:11">
      <c r="A21" s="76"/>
      <c r="B21" s="76"/>
      <c r="C21" s="77"/>
      <c r="D21" s="77"/>
      <c r="E21" s="78"/>
      <c r="F21" s="119" t="e">
        <f t="shared" ca="1" si="0"/>
        <v>#N/A</v>
      </c>
      <c r="G21" s="118" t="e">
        <f t="shared" ca="1" si="6"/>
        <v>#N/A</v>
      </c>
      <c r="H21" s="115" t="e">
        <f t="shared" ca="1" si="2"/>
        <v>#N/A</v>
      </c>
      <c r="I21" s="115" t="e">
        <f t="shared" ca="1" si="4"/>
        <v>#N/A</v>
      </c>
      <c r="J21" s="117"/>
      <c r="K21" s="117">
        <f t="shared" si="5"/>
        <v>0</v>
      </c>
    </row>
    <row r="22" spans="1:11">
      <c r="A22" s="76"/>
      <c r="B22" s="76"/>
      <c r="C22" s="77"/>
      <c r="D22" s="77"/>
      <c r="E22" s="78"/>
      <c r="F22" s="119" t="e">
        <f t="shared" ca="1" si="0"/>
        <v>#N/A</v>
      </c>
      <c r="G22" s="118" t="e">
        <f t="shared" ca="1" si="6"/>
        <v>#N/A</v>
      </c>
      <c r="H22" s="115" t="e">
        <f t="shared" ca="1" si="2"/>
        <v>#N/A</v>
      </c>
      <c r="I22" s="115" t="e">
        <f t="shared" ca="1" si="4"/>
        <v>#N/A</v>
      </c>
      <c r="J22" s="117"/>
      <c r="K22" s="117">
        <f t="shared" si="5"/>
        <v>0</v>
      </c>
    </row>
    <row r="23" spans="1:11">
      <c r="A23" s="76"/>
      <c r="B23" s="76"/>
      <c r="C23" s="77"/>
      <c r="D23" s="77"/>
      <c r="E23" s="78"/>
      <c r="F23" s="119" t="e">
        <f t="shared" ca="1" si="0"/>
        <v>#N/A</v>
      </c>
      <c r="G23" s="118" t="e">
        <f t="shared" ca="1" si="6"/>
        <v>#N/A</v>
      </c>
      <c r="H23" s="115" t="e">
        <f t="shared" ca="1" si="2"/>
        <v>#N/A</v>
      </c>
      <c r="I23" s="115" t="e">
        <f t="shared" ca="1" si="4"/>
        <v>#N/A</v>
      </c>
      <c r="J23" s="117"/>
      <c r="K23" s="117">
        <f t="shared" si="5"/>
        <v>0</v>
      </c>
    </row>
    <row r="24" spans="1:11">
      <c r="A24" s="76"/>
      <c r="B24" s="76"/>
      <c r="C24" s="77"/>
      <c r="D24" s="77"/>
      <c r="E24" s="78"/>
      <c r="F24" s="119" t="e">
        <f t="shared" ca="1" si="0"/>
        <v>#N/A</v>
      </c>
      <c r="G24" s="118" t="e">
        <f t="shared" ca="1" si="6"/>
        <v>#N/A</v>
      </c>
      <c r="H24" s="115" t="e">
        <f t="shared" ca="1" si="2"/>
        <v>#N/A</v>
      </c>
      <c r="I24" s="115" t="e">
        <f t="shared" ca="1" si="4"/>
        <v>#N/A</v>
      </c>
      <c r="J24" s="117"/>
      <c r="K24" s="117">
        <f t="shared" si="5"/>
        <v>0</v>
      </c>
    </row>
    <row r="25" spans="1:11">
      <c r="A25" s="76"/>
      <c r="B25" s="76"/>
      <c r="C25" s="77"/>
      <c r="D25" s="77"/>
      <c r="E25" s="78"/>
      <c r="F25" s="119" t="e">
        <f t="shared" ca="1" si="0"/>
        <v>#N/A</v>
      </c>
      <c r="G25" s="118" t="e">
        <f t="shared" ca="1" si="6"/>
        <v>#N/A</v>
      </c>
      <c r="H25" s="115" t="e">
        <f t="shared" ca="1" si="2"/>
        <v>#N/A</v>
      </c>
      <c r="I25" s="115" t="e">
        <f t="shared" ca="1" si="4"/>
        <v>#N/A</v>
      </c>
      <c r="J25" s="117"/>
      <c r="K25" s="117">
        <f t="shared" si="5"/>
        <v>0</v>
      </c>
    </row>
    <row r="26" spans="1:11">
      <c r="A26" s="76"/>
      <c r="B26" s="76"/>
      <c r="C26" s="77"/>
      <c r="D26" s="77"/>
      <c r="E26" s="78"/>
      <c r="F26" s="119" t="e">
        <f t="shared" ca="1" si="0"/>
        <v>#N/A</v>
      </c>
      <c r="G26" s="118" t="e">
        <f t="shared" ca="1" si="6"/>
        <v>#N/A</v>
      </c>
      <c r="H26" s="115" t="e">
        <f t="shared" ca="1" si="2"/>
        <v>#N/A</v>
      </c>
      <c r="I26" s="115" t="e">
        <f t="shared" ca="1" si="4"/>
        <v>#N/A</v>
      </c>
      <c r="J26" s="117"/>
      <c r="K26" s="117">
        <f t="shared" si="5"/>
        <v>0</v>
      </c>
    </row>
    <row r="27" spans="1:11">
      <c r="A27" s="76"/>
      <c r="B27" s="76"/>
      <c r="C27" s="77"/>
      <c r="D27" s="77"/>
      <c r="E27" s="78"/>
      <c r="F27" s="119" t="e">
        <f t="shared" ca="1" si="0"/>
        <v>#N/A</v>
      </c>
      <c r="G27" s="118" t="e">
        <f t="shared" ca="1" si="6"/>
        <v>#N/A</v>
      </c>
      <c r="H27" s="115" t="e">
        <f t="shared" ca="1" si="2"/>
        <v>#N/A</v>
      </c>
      <c r="I27" s="115" t="e">
        <f t="shared" ca="1" si="4"/>
        <v>#N/A</v>
      </c>
      <c r="J27" s="117"/>
      <c r="K27" s="117">
        <f t="shared" si="5"/>
        <v>0</v>
      </c>
    </row>
    <row r="28" spans="1:11">
      <c r="A28" s="76"/>
      <c r="B28" s="76"/>
      <c r="C28" s="77"/>
      <c r="D28" s="77"/>
      <c r="E28" s="78"/>
      <c r="F28" s="119" t="e">
        <f t="shared" ca="1" si="0"/>
        <v>#N/A</v>
      </c>
      <c r="G28" s="118" t="e">
        <f t="shared" ca="1" si="6"/>
        <v>#N/A</v>
      </c>
      <c r="H28" s="115" t="e">
        <f t="shared" ca="1" si="2"/>
        <v>#N/A</v>
      </c>
      <c r="I28" s="115" t="e">
        <f t="shared" ca="1" si="4"/>
        <v>#N/A</v>
      </c>
      <c r="J28" s="117"/>
      <c r="K28" s="117">
        <f t="shared" si="5"/>
        <v>0</v>
      </c>
    </row>
    <row r="29" spans="1:11">
      <c r="A29" s="76"/>
      <c r="B29" s="76"/>
      <c r="C29" s="77"/>
      <c r="D29" s="77"/>
      <c r="E29" s="78"/>
      <c r="F29" s="119" t="e">
        <f t="shared" ca="1" si="0"/>
        <v>#N/A</v>
      </c>
      <c r="G29" s="118" t="e">
        <f t="shared" ca="1" si="6"/>
        <v>#N/A</v>
      </c>
      <c r="H29" s="115" t="e">
        <f t="shared" ca="1" si="2"/>
        <v>#N/A</v>
      </c>
      <c r="I29" s="115" t="e">
        <f t="shared" ca="1" si="4"/>
        <v>#N/A</v>
      </c>
      <c r="J29" s="117"/>
      <c r="K29" s="117">
        <f t="shared" si="5"/>
        <v>0</v>
      </c>
    </row>
    <row r="30" spans="1:11">
      <c r="A30" s="76"/>
      <c r="B30" s="76"/>
      <c r="C30" s="77"/>
      <c r="D30" s="77"/>
      <c r="E30" s="78"/>
      <c r="F30" s="119" t="e">
        <f t="shared" ca="1" si="0"/>
        <v>#N/A</v>
      </c>
      <c r="G30" s="118" t="e">
        <f t="shared" ca="1" si="6"/>
        <v>#N/A</v>
      </c>
      <c r="H30" s="115" t="e">
        <f t="shared" ca="1" si="2"/>
        <v>#N/A</v>
      </c>
      <c r="I30" s="115" t="e">
        <f t="shared" ca="1" si="4"/>
        <v>#N/A</v>
      </c>
      <c r="J30" s="117"/>
      <c r="K30" s="117">
        <f t="shared" si="5"/>
        <v>0</v>
      </c>
    </row>
    <row r="31" spans="1:11">
      <c r="A31" s="76"/>
      <c r="B31" s="76"/>
      <c r="C31" s="77"/>
      <c r="D31" s="77"/>
      <c r="E31" s="78"/>
      <c r="F31" s="119" t="e">
        <f t="shared" ca="1" si="0"/>
        <v>#N/A</v>
      </c>
      <c r="G31" s="118" t="e">
        <f t="shared" ca="1" si="6"/>
        <v>#N/A</v>
      </c>
      <c r="H31" s="115" t="e">
        <f t="shared" ca="1" si="2"/>
        <v>#N/A</v>
      </c>
      <c r="I31" s="115" t="e">
        <f t="shared" ca="1" si="4"/>
        <v>#N/A</v>
      </c>
      <c r="J31" s="117"/>
      <c r="K31" s="117">
        <f t="shared" si="5"/>
        <v>0</v>
      </c>
    </row>
    <row r="32" spans="1:11">
      <c r="A32" s="76"/>
      <c r="B32" s="76"/>
      <c r="C32" s="77"/>
      <c r="D32" s="77"/>
      <c r="E32" s="78"/>
      <c r="F32" s="119" t="e">
        <f t="shared" ca="1" si="0"/>
        <v>#N/A</v>
      </c>
      <c r="G32" s="118" t="e">
        <f t="shared" ca="1" si="6"/>
        <v>#N/A</v>
      </c>
      <c r="H32" s="115" t="e">
        <f t="shared" ca="1" si="2"/>
        <v>#N/A</v>
      </c>
      <c r="I32" s="115" t="e">
        <f t="shared" ca="1" si="4"/>
        <v>#N/A</v>
      </c>
      <c r="J32" s="117"/>
      <c r="K32" s="117">
        <f t="shared" si="5"/>
        <v>0</v>
      </c>
    </row>
    <row r="33" spans="1:11">
      <c r="A33" s="76"/>
      <c r="B33" s="76"/>
      <c r="C33" s="77"/>
      <c r="D33" s="77"/>
      <c r="E33" s="78"/>
      <c r="F33" s="119" t="e">
        <f t="shared" ca="1" si="0"/>
        <v>#N/A</v>
      </c>
      <c r="G33" s="118" t="e">
        <f t="shared" ca="1" si="6"/>
        <v>#N/A</v>
      </c>
      <c r="H33" s="115" t="e">
        <f t="shared" ca="1" si="2"/>
        <v>#N/A</v>
      </c>
      <c r="I33" s="115" t="e">
        <f t="shared" ca="1" si="4"/>
        <v>#N/A</v>
      </c>
      <c r="J33" s="117"/>
      <c r="K33" s="117">
        <f t="shared" si="5"/>
        <v>0</v>
      </c>
    </row>
    <row r="34" spans="1:11">
      <c r="A34" s="76"/>
      <c r="B34" s="76"/>
      <c r="C34" s="77"/>
      <c r="D34" s="77"/>
      <c r="E34" s="78"/>
      <c r="F34" s="119" t="e">
        <f t="shared" ref="F34:F64" ca="1" si="7">OFFSET(INDIRECT(SUBSTITUTE(_xlfn.FORMULATEXT(J34),"=","")), -6, 0)</f>
        <v>#N/A</v>
      </c>
      <c r="G34" s="118" t="e">
        <f t="shared" ca="1" si="6"/>
        <v>#N/A</v>
      </c>
      <c r="H34" s="115" t="e">
        <f t="shared" ref="H34:H64" ca="1" si="8">OFFSET(INDIRECT(SUBSTITUTE(_xlfn.FORMULATEXT(J34),"=","")), -3, 0)</f>
        <v>#N/A</v>
      </c>
      <c r="I34" s="115" t="e">
        <f t="shared" ca="1" si="4"/>
        <v>#N/A</v>
      </c>
      <c r="J34" s="117"/>
      <c r="K34" s="117">
        <f t="shared" si="5"/>
        <v>0</v>
      </c>
    </row>
    <row r="35" spans="1:11">
      <c r="A35" s="76"/>
      <c r="B35" s="76"/>
      <c r="C35" s="77"/>
      <c r="D35" s="77"/>
      <c r="E35" s="78"/>
      <c r="F35" s="119" t="e">
        <f t="shared" ca="1" si="7"/>
        <v>#N/A</v>
      </c>
      <c r="G35" s="118" t="e">
        <f t="shared" ca="1" si="6"/>
        <v>#N/A</v>
      </c>
      <c r="H35" s="115" t="e">
        <f t="shared" ca="1" si="8"/>
        <v>#N/A</v>
      </c>
      <c r="I35" s="115" t="e">
        <f t="shared" ca="1" si="4"/>
        <v>#N/A</v>
      </c>
      <c r="J35" s="117"/>
      <c r="K35" s="117">
        <f t="shared" si="5"/>
        <v>0</v>
      </c>
    </row>
    <row r="36" spans="1:11">
      <c r="A36" s="76"/>
      <c r="B36" s="76"/>
      <c r="C36" s="77"/>
      <c r="D36" s="77"/>
      <c r="E36" s="78"/>
      <c r="F36" s="119" t="e">
        <f t="shared" ca="1" si="7"/>
        <v>#N/A</v>
      </c>
      <c r="G36" s="118" t="e">
        <f t="shared" ca="1" si="6"/>
        <v>#N/A</v>
      </c>
      <c r="H36" s="115" t="e">
        <f t="shared" ca="1" si="8"/>
        <v>#N/A</v>
      </c>
      <c r="I36" s="115" t="e">
        <f t="shared" ca="1" si="4"/>
        <v>#N/A</v>
      </c>
      <c r="J36" s="117"/>
      <c r="K36" s="117">
        <f>E36*J36</f>
        <v>0</v>
      </c>
    </row>
    <row r="37" spans="1:11">
      <c r="A37" s="76"/>
      <c r="B37" s="76"/>
      <c r="C37" s="77"/>
      <c r="D37" s="77"/>
      <c r="E37" s="78"/>
      <c r="F37" s="119" t="e">
        <f t="shared" ca="1" si="7"/>
        <v>#N/A</v>
      </c>
      <c r="G37" s="118" t="e">
        <f t="shared" ca="1" si="6"/>
        <v>#N/A</v>
      </c>
      <c r="H37" s="115" t="e">
        <f t="shared" ca="1" si="8"/>
        <v>#N/A</v>
      </c>
      <c r="I37" s="115" t="e">
        <f t="shared" ca="1" si="4"/>
        <v>#N/A</v>
      </c>
      <c r="J37" s="117"/>
      <c r="K37" s="117">
        <f t="shared" ref="K37:K42" si="9">E37*J37</f>
        <v>0</v>
      </c>
    </row>
    <row r="38" spans="1:11">
      <c r="A38" s="76"/>
      <c r="B38" s="76"/>
      <c r="C38" s="77"/>
      <c r="D38" s="77"/>
      <c r="E38" s="78"/>
      <c r="F38" s="119" t="e">
        <f t="shared" ca="1" si="7"/>
        <v>#N/A</v>
      </c>
      <c r="G38" s="118" t="e">
        <f t="shared" ca="1" si="6"/>
        <v>#N/A</v>
      </c>
      <c r="H38" s="115" t="e">
        <f t="shared" ca="1" si="8"/>
        <v>#N/A</v>
      </c>
      <c r="I38" s="115" t="e">
        <f t="shared" ca="1" si="4"/>
        <v>#N/A</v>
      </c>
      <c r="J38" s="117"/>
      <c r="K38" s="117">
        <f t="shared" si="9"/>
        <v>0</v>
      </c>
    </row>
    <row r="39" spans="1:11">
      <c r="A39" s="76"/>
      <c r="B39" s="76"/>
      <c r="C39" s="77"/>
      <c r="D39" s="77"/>
      <c r="E39" s="78"/>
      <c r="F39" s="119" t="e">
        <f t="shared" ca="1" si="7"/>
        <v>#N/A</v>
      </c>
      <c r="G39" s="118" t="e">
        <f t="shared" ca="1" si="6"/>
        <v>#N/A</v>
      </c>
      <c r="H39" s="115" t="e">
        <f t="shared" ca="1" si="8"/>
        <v>#N/A</v>
      </c>
      <c r="I39" s="115" t="e">
        <f t="shared" ca="1" si="4"/>
        <v>#N/A</v>
      </c>
      <c r="J39" s="117"/>
      <c r="K39" s="117">
        <f t="shared" si="9"/>
        <v>0</v>
      </c>
    </row>
    <row r="40" spans="1:11">
      <c r="A40" s="76"/>
      <c r="B40" s="76"/>
      <c r="C40" s="77"/>
      <c r="D40" s="77"/>
      <c r="E40" s="78"/>
      <c r="F40" s="119" t="e">
        <f t="shared" ca="1" si="7"/>
        <v>#N/A</v>
      </c>
      <c r="G40" s="118" t="e">
        <f t="shared" ca="1" si="6"/>
        <v>#N/A</v>
      </c>
      <c r="H40" s="115" t="e">
        <f t="shared" ca="1" si="8"/>
        <v>#N/A</v>
      </c>
      <c r="I40" s="115" t="e">
        <f t="shared" ca="1" si="4"/>
        <v>#N/A</v>
      </c>
      <c r="J40" s="117"/>
      <c r="K40" s="117">
        <f t="shared" si="9"/>
        <v>0</v>
      </c>
    </row>
    <row r="41" spans="1:11">
      <c r="A41" s="76"/>
      <c r="B41" s="76"/>
      <c r="C41" s="77"/>
      <c r="D41" s="77"/>
      <c r="E41" s="78"/>
      <c r="F41" s="119" t="e">
        <f t="shared" ca="1" si="7"/>
        <v>#N/A</v>
      </c>
      <c r="G41" s="118" t="e">
        <f t="shared" ca="1" si="6"/>
        <v>#N/A</v>
      </c>
      <c r="H41" s="115" t="e">
        <f t="shared" ca="1" si="8"/>
        <v>#N/A</v>
      </c>
      <c r="I41" s="115" t="e">
        <f t="shared" ca="1" si="4"/>
        <v>#N/A</v>
      </c>
      <c r="J41" s="117"/>
      <c r="K41" s="117">
        <f t="shared" si="9"/>
        <v>0</v>
      </c>
    </row>
    <row r="42" spans="1:11">
      <c r="A42" s="76"/>
      <c r="B42" s="76"/>
      <c r="C42" s="77"/>
      <c r="D42" s="77"/>
      <c r="E42" s="78"/>
      <c r="F42" s="119" t="e">
        <f t="shared" ca="1" si="7"/>
        <v>#N/A</v>
      </c>
      <c r="G42" s="118" t="e">
        <f t="shared" ca="1" si="6"/>
        <v>#N/A</v>
      </c>
      <c r="H42" s="115" t="e">
        <f t="shared" ca="1" si="8"/>
        <v>#N/A</v>
      </c>
      <c r="I42" s="115" t="e">
        <f t="shared" ca="1" si="4"/>
        <v>#N/A</v>
      </c>
      <c r="J42" s="117"/>
      <c r="K42" s="117">
        <f t="shared" si="9"/>
        <v>0</v>
      </c>
    </row>
    <row r="43" spans="1:11">
      <c r="A43" s="76"/>
      <c r="B43" s="76"/>
      <c r="C43" s="77"/>
      <c r="D43" s="77"/>
      <c r="E43" s="78"/>
      <c r="F43" s="119" t="e">
        <f t="shared" ca="1" si="7"/>
        <v>#N/A</v>
      </c>
      <c r="G43" s="118" t="e">
        <f t="shared" ca="1" si="6"/>
        <v>#N/A</v>
      </c>
      <c r="H43" s="115" t="e">
        <f t="shared" ca="1" si="8"/>
        <v>#N/A</v>
      </c>
      <c r="I43" s="115" t="e">
        <f t="shared" ca="1" si="4"/>
        <v>#N/A</v>
      </c>
      <c r="J43" s="117"/>
      <c r="K43" s="117">
        <f t="shared" ref="K43:K64" si="10">E43*J43</f>
        <v>0</v>
      </c>
    </row>
    <row r="44" spans="1:11">
      <c r="A44" s="76"/>
      <c r="B44" s="76"/>
      <c r="C44" s="77"/>
      <c r="D44" s="77"/>
      <c r="E44" s="78"/>
      <c r="F44" s="119" t="e">
        <f t="shared" ca="1" si="7"/>
        <v>#N/A</v>
      </c>
      <c r="G44" s="118" t="e">
        <f t="shared" ca="1" si="6"/>
        <v>#N/A</v>
      </c>
      <c r="H44" s="115" t="e">
        <f t="shared" ca="1" si="8"/>
        <v>#N/A</v>
      </c>
      <c r="I44" s="115" t="e">
        <f t="shared" ca="1" si="4"/>
        <v>#N/A</v>
      </c>
      <c r="J44" s="117"/>
      <c r="K44" s="117">
        <f t="shared" si="10"/>
        <v>0</v>
      </c>
    </row>
    <row r="45" spans="1:11">
      <c r="A45" s="76"/>
      <c r="B45" s="76"/>
      <c r="C45" s="77"/>
      <c r="D45" s="77"/>
      <c r="E45" s="78"/>
      <c r="F45" s="119" t="e">
        <f t="shared" ca="1" si="7"/>
        <v>#N/A</v>
      </c>
      <c r="G45" s="118" t="e">
        <f t="shared" ca="1" si="6"/>
        <v>#N/A</v>
      </c>
      <c r="H45" s="115" t="e">
        <f t="shared" ca="1" si="8"/>
        <v>#N/A</v>
      </c>
      <c r="I45" s="115" t="e">
        <f t="shared" ca="1" si="4"/>
        <v>#N/A</v>
      </c>
      <c r="J45" s="117"/>
      <c r="K45" s="117">
        <f t="shared" si="10"/>
        <v>0</v>
      </c>
    </row>
    <row r="46" spans="1:11">
      <c r="A46" s="76"/>
      <c r="B46" s="76"/>
      <c r="C46" s="77"/>
      <c r="D46" s="77"/>
      <c r="E46" s="78"/>
      <c r="F46" s="119" t="e">
        <f t="shared" ca="1" si="7"/>
        <v>#N/A</v>
      </c>
      <c r="G46" s="118" t="e">
        <f t="shared" ca="1" si="6"/>
        <v>#N/A</v>
      </c>
      <c r="H46" s="115" t="e">
        <f t="shared" ca="1" si="8"/>
        <v>#N/A</v>
      </c>
      <c r="I46" s="115" t="e">
        <f t="shared" ca="1" si="4"/>
        <v>#N/A</v>
      </c>
      <c r="J46" s="117"/>
      <c r="K46" s="117">
        <f t="shared" si="10"/>
        <v>0</v>
      </c>
    </row>
    <row r="47" spans="1:11">
      <c r="A47" s="76"/>
      <c r="B47" s="76"/>
      <c r="C47" s="77"/>
      <c r="D47" s="77"/>
      <c r="E47" s="78"/>
      <c r="F47" s="119" t="e">
        <f t="shared" ca="1" si="7"/>
        <v>#N/A</v>
      </c>
      <c r="G47" s="118" t="e">
        <f t="shared" ca="1" si="6"/>
        <v>#N/A</v>
      </c>
      <c r="H47" s="115" t="e">
        <f t="shared" ca="1" si="8"/>
        <v>#N/A</v>
      </c>
      <c r="I47" s="115" t="e">
        <f t="shared" ca="1" si="4"/>
        <v>#N/A</v>
      </c>
      <c r="J47" s="117"/>
      <c r="K47" s="117">
        <f t="shared" si="10"/>
        <v>0</v>
      </c>
    </row>
    <row r="48" spans="1:11">
      <c r="A48" s="76"/>
      <c r="B48" s="76"/>
      <c r="C48" s="77"/>
      <c r="D48" s="77"/>
      <c r="E48" s="78"/>
      <c r="F48" s="119" t="e">
        <f t="shared" ca="1" si="7"/>
        <v>#N/A</v>
      </c>
      <c r="G48" s="118" t="e">
        <f t="shared" ca="1" si="6"/>
        <v>#N/A</v>
      </c>
      <c r="H48" s="115" t="e">
        <f t="shared" ca="1" si="8"/>
        <v>#N/A</v>
      </c>
      <c r="I48" s="115" t="e">
        <f t="shared" ca="1" si="4"/>
        <v>#N/A</v>
      </c>
      <c r="J48" s="117"/>
      <c r="K48" s="117">
        <f t="shared" si="10"/>
        <v>0</v>
      </c>
    </row>
    <row r="49" spans="1:11">
      <c r="A49" s="76"/>
      <c r="B49" s="76"/>
      <c r="C49" s="77"/>
      <c r="D49" s="77"/>
      <c r="E49" s="78"/>
      <c r="F49" s="119" t="e">
        <f t="shared" ca="1" si="7"/>
        <v>#N/A</v>
      </c>
      <c r="G49" s="118" t="e">
        <f t="shared" ca="1" si="6"/>
        <v>#N/A</v>
      </c>
      <c r="H49" s="115" t="e">
        <f t="shared" ca="1" si="8"/>
        <v>#N/A</v>
      </c>
      <c r="I49" s="115" t="e">
        <f t="shared" ca="1" si="4"/>
        <v>#N/A</v>
      </c>
      <c r="J49" s="117"/>
      <c r="K49" s="117">
        <f t="shared" si="10"/>
        <v>0</v>
      </c>
    </row>
    <row r="50" spans="1:11">
      <c r="A50" s="76"/>
      <c r="B50" s="76"/>
      <c r="C50" s="77"/>
      <c r="D50" s="77"/>
      <c r="E50" s="78"/>
      <c r="F50" s="119" t="e">
        <f t="shared" ca="1" si="7"/>
        <v>#N/A</v>
      </c>
      <c r="G50" s="118" t="e">
        <f t="shared" ca="1" si="6"/>
        <v>#N/A</v>
      </c>
      <c r="H50" s="115" t="e">
        <f t="shared" ca="1" si="8"/>
        <v>#N/A</v>
      </c>
      <c r="I50" s="115" t="e">
        <f t="shared" ca="1" si="4"/>
        <v>#N/A</v>
      </c>
      <c r="J50" s="117"/>
      <c r="K50" s="117">
        <f t="shared" si="10"/>
        <v>0</v>
      </c>
    </row>
    <row r="51" spans="1:11">
      <c r="A51" s="76"/>
      <c r="B51" s="76"/>
      <c r="C51" s="77"/>
      <c r="D51" s="77"/>
      <c r="E51" s="78"/>
      <c r="F51" s="119" t="e">
        <f t="shared" ca="1" si="7"/>
        <v>#N/A</v>
      </c>
      <c r="G51" s="118" t="e">
        <f t="shared" ca="1" si="6"/>
        <v>#N/A</v>
      </c>
      <c r="H51" s="115" t="e">
        <f t="shared" ca="1" si="8"/>
        <v>#N/A</v>
      </c>
      <c r="I51" s="115" t="e">
        <f t="shared" ca="1" si="4"/>
        <v>#N/A</v>
      </c>
      <c r="J51" s="117"/>
      <c r="K51" s="117">
        <f t="shared" si="10"/>
        <v>0</v>
      </c>
    </row>
    <row r="52" spans="1:11">
      <c r="A52" s="76"/>
      <c r="B52" s="76"/>
      <c r="C52" s="77"/>
      <c r="D52" s="77"/>
      <c r="E52" s="78"/>
      <c r="F52" s="119" t="e">
        <f t="shared" ca="1" si="7"/>
        <v>#N/A</v>
      </c>
      <c r="G52" s="118" t="e">
        <f t="shared" ca="1" si="6"/>
        <v>#N/A</v>
      </c>
      <c r="H52" s="115" t="e">
        <f t="shared" ca="1" si="8"/>
        <v>#N/A</v>
      </c>
      <c r="I52" s="115" t="e">
        <f t="shared" ca="1" si="4"/>
        <v>#N/A</v>
      </c>
      <c r="J52" s="117"/>
      <c r="K52" s="117">
        <f t="shared" si="10"/>
        <v>0</v>
      </c>
    </row>
    <row r="53" spans="1:11">
      <c r="A53" s="76"/>
      <c r="B53" s="76"/>
      <c r="C53" s="77"/>
      <c r="D53" s="77"/>
      <c r="E53" s="78"/>
      <c r="F53" s="119" t="e">
        <f t="shared" ca="1" si="7"/>
        <v>#N/A</v>
      </c>
      <c r="G53" s="118" t="e">
        <f t="shared" ca="1" si="6"/>
        <v>#N/A</v>
      </c>
      <c r="H53" s="115" t="e">
        <f t="shared" ca="1" si="8"/>
        <v>#N/A</v>
      </c>
      <c r="I53" s="115" t="e">
        <f t="shared" ca="1" si="4"/>
        <v>#N/A</v>
      </c>
      <c r="J53" s="117"/>
      <c r="K53" s="117">
        <f t="shared" si="10"/>
        <v>0</v>
      </c>
    </row>
    <row r="54" spans="1:11">
      <c r="A54" s="76"/>
      <c r="B54" s="76"/>
      <c r="C54" s="77"/>
      <c r="D54" s="77"/>
      <c r="E54" s="78"/>
      <c r="F54" s="119" t="e">
        <f t="shared" ca="1" si="7"/>
        <v>#N/A</v>
      </c>
      <c r="G54" s="118" t="e">
        <f t="shared" ca="1" si="6"/>
        <v>#N/A</v>
      </c>
      <c r="H54" s="115" t="e">
        <f t="shared" ca="1" si="8"/>
        <v>#N/A</v>
      </c>
      <c r="I54" s="115" t="e">
        <f t="shared" ca="1" si="4"/>
        <v>#N/A</v>
      </c>
      <c r="J54" s="117"/>
      <c r="K54" s="117">
        <f t="shared" si="10"/>
        <v>0</v>
      </c>
    </row>
    <row r="55" spans="1:11">
      <c r="A55" s="76"/>
      <c r="B55" s="76"/>
      <c r="C55" s="77"/>
      <c r="D55" s="77"/>
      <c r="E55" s="78"/>
      <c r="F55" s="119" t="e">
        <f t="shared" ca="1" si="7"/>
        <v>#N/A</v>
      </c>
      <c r="G55" s="118" t="e">
        <f t="shared" ca="1" si="6"/>
        <v>#N/A</v>
      </c>
      <c r="H55" s="115" t="e">
        <f t="shared" ca="1" si="8"/>
        <v>#N/A</v>
      </c>
      <c r="I55" s="115" t="e">
        <f t="shared" ca="1" si="4"/>
        <v>#N/A</v>
      </c>
      <c r="J55" s="117"/>
      <c r="K55" s="117">
        <f t="shared" si="10"/>
        <v>0</v>
      </c>
    </row>
    <row r="56" spans="1:11">
      <c r="A56" s="76"/>
      <c r="B56" s="76"/>
      <c r="C56" s="77"/>
      <c r="D56" s="77"/>
      <c r="E56" s="78"/>
      <c r="F56" s="119" t="e">
        <f t="shared" ca="1" si="7"/>
        <v>#N/A</v>
      </c>
      <c r="G56" s="118" t="e">
        <f t="shared" ca="1" si="6"/>
        <v>#N/A</v>
      </c>
      <c r="H56" s="115" t="e">
        <f t="shared" ca="1" si="8"/>
        <v>#N/A</v>
      </c>
      <c r="I56" s="115" t="e">
        <f t="shared" ca="1" si="4"/>
        <v>#N/A</v>
      </c>
      <c r="J56" s="117"/>
      <c r="K56" s="117">
        <f t="shared" si="10"/>
        <v>0</v>
      </c>
    </row>
    <row r="57" spans="1:11">
      <c r="A57" s="76"/>
      <c r="B57" s="76"/>
      <c r="C57" s="77"/>
      <c r="D57" s="77"/>
      <c r="E57" s="78"/>
      <c r="F57" s="119" t="e">
        <f t="shared" ca="1" si="7"/>
        <v>#N/A</v>
      </c>
      <c r="G57" s="118" t="e">
        <f t="shared" ca="1" si="6"/>
        <v>#N/A</v>
      </c>
      <c r="H57" s="115" t="e">
        <f t="shared" ca="1" si="8"/>
        <v>#N/A</v>
      </c>
      <c r="I57" s="115" t="e">
        <f t="shared" ca="1" si="4"/>
        <v>#N/A</v>
      </c>
      <c r="J57" s="117"/>
      <c r="K57" s="117">
        <f t="shared" si="10"/>
        <v>0</v>
      </c>
    </row>
    <row r="58" spans="1:11">
      <c r="A58" s="76"/>
      <c r="B58" s="76"/>
      <c r="C58" s="77"/>
      <c r="D58" s="77"/>
      <c r="E58" s="78"/>
      <c r="F58" s="119" t="e">
        <f t="shared" ca="1" si="7"/>
        <v>#N/A</v>
      </c>
      <c r="G58" s="118" t="e">
        <f t="shared" ca="1" si="6"/>
        <v>#N/A</v>
      </c>
      <c r="H58" s="115" t="e">
        <f t="shared" ca="1" si="8"/>
        <v>#N/A</v>
      </c>
      <c r="I58" s="115" t="e">
        <f t="shared" ca="1" si="4"/>
        <v>#N/A</v>
      </c>
      <c r="J58" s="117"/>
      <c r="K58" s="117">
        <f t="shared" si="10"/>
        <v>0</v>
      </c>
    </row>
    <row r="59" spans="1:11">
      <c r="A59" s="76"/>
      <c r="B59" s="76"/>
      <c r="C59" s="77"/>
      <c r="D59" s="77"/>
      <c r="E59" s="78"/>
      <c r="F59" s="119" t="e">
        <f t="shared" ca="1" si="7"/>
        <v>#N/A</v>
      </c>
      <c r="G59" s="118" t="e">
        <f t="shared" ca="1" si="6"/>
        <v>#N/A</v>
      </c>
      <c r="H59" s="115" t="e">
        <f t="shared" ca="1" si="8"/>
        <v>#N/A</v>
      </c>
      <c r="I59" s="115" t="e">
        <f t="shared" ca="1" si="4"/>
        <v>#N/A</v>
      </c>
      <c r="J59" s="117"/>
      <c r="K59" s="117">
        <f t="shared" si="10"/>
        <v>0</v>
      </c>
    </row>
    <row r="60" spans="1:11">
      <c r="A60" s="76"/>
      <c r="B60" s="76"/>
      <c r="C60" s="77"/>
      <c r="D60" s="77"/>
      <c r="E60" s="78"/>
      <c r="F60" s="119" t="e">
        <f t="shared" ca="1" si="7"/>
        <v>#N/A</v>
      </c>
      <c r="G60" s="118" t="e">
        <f t="shared" ca="1" si="6"/>
        <v>#N/A</v>
      </c>
      <c r="H60" s="115" t="e">
        <f t="shared" ca="1" si="8"/>
        <v>#N/A</v>
      </c>
      <c r="I60" s="115" t="e">
        <f t="shared" ca="1" si="4"/>
        <v>#N/A</v>
      </c>
      <c r="J60" s="117"/>
      <c r="K60" s="117">
        <f t="shared" si="10"/>
        <v>0</v>
      </c>
    </row>
    <row r="61" spans="1:11">
      <c r="A61" s="76"/>
      <c r="B61" s="76"/>
      <c r="C61" s="77"/>
      <c r="D61" s="77"/>
      <c r="E61" s="78"/>
      <c r="F61" s="119" t="e">
        <f t="shared" ca="1" si="7"/>
        <v>#N/A</v>
      </c>
      <c r="G61" s="118" t="e">
        <f t="shared" ca="1" si="6"/>
        <v>#N/A</v>
      </c>
      <c r="H61" s="115" t="e">
        <f t="shared" ca="1" si="8"/>
        <v>#N/A</v>
      </c>
      <c r="I61" s="115" t="e">
        <f t="shared" ca="1" si="4"/>
        <v>#N/A</v>
      </c>
      <c r="J61" s="117"/>
      <c r="K61" s="117">
        <f t="shared" si="10"/>
        <v>0</v>
      </c>
    </row>
    <row r="62" spans="1:11">
      <c r="A62" s="76"/>
      <c r="B62" s="76"/>
      <c r="C62" s="77"/>
      <c r="D62" s="77"/>
      <c r="E62" s="78"/>
      <c r="F62" s="119" t="e">
        <f t="shared" ca="1" si="7"/>
        <v>#N/A</v>
      </c>
      <c r="G62" s="118" t="e">
        <f t="shared" ca="1" si="6"/>
        <v>#N/A</v>
      </c>
      <c r="H62" s="115" t="e">
        <f t="shared" ca="1" si="8"/>
        <v>#N/A</v>
      </c>
      <c r="I62" s="115" t="e">
        <f t="shared" ca="1" si="4"/>
        <v>#N/A</v>
      </c>
      <c r="J62" s="117"/>
      <c r="K62" s="117">
        <f t="shared" si="10"/>
        <v>0</v>
      </c>
    </row>
    <row r="63" spans="1:11">
      <c r="A63" s="76"/>
      <c r="B63" s="76"/>
      <c r="C63" s="77"/>
      <c r="D63" s="77"/>
      <c r="E63" s="78"/>
      <c r="F63" s="119" t="e">
        <f t="shared" ca="1" si="7"/>
        <v>#N/A</v>
      </c>
      <c r="G63" s="118" t="e">
        <f t="shared" ca="1" si="6"/>
        <v>#N/A</v>
      </c>
      <c r="H63" s="115" t="e">
        <f t="shared" ca="1" si="8"/>
        <v>#N/A</v>
      </c>
      <c r="I63" s="115" t="e">
        <f t="shared" ca="1" si="4"/>
        <v>#N/A</v>
      </c>
      <c r="J63" s="117"/>
      <c r="K63" s="117">
        <f t="shared" si="10"/>
        <v>0</v>
      </c>
    </row>
    <row r="64" spans="1:11">
      <c r="A64" s="76"/>
      <c r="B64" s="76"/>
      <c r="C64" s="77"/>
      <c r="D64" s="77"/>
      <c r="E64" s="78"/>
      <c r="F64" s="119" t="e">
        <f t="shared" ca="1" si="7"/>
        <v>#N/A</v>
      </c>
      <c r="G64" s="118" t="e">
        <f t="shared" ca="1" si="6"/>
        <v>#N/A</v>
      </c>
      <c r="H64" s="115" t="e">
        <f t="shared" ca="1" si="8"/>
        <v>#N/A</v>
      </c>
      <c r="I64" s="115" t="e">
        <f t="shared" ca="1" si="4"/>
        <v>#N/A</v>
      </c>
      <c r="J64" s="117"/>
      <c r="K64" s="117">
        <f t="shared" si="10"/>
        <v>0</v>
      </c>
    </row>
    <row r="65" spans="1:11" ht="6" customHeight="1">
      <c r="A65" s="229"/>
      <c r="B65" s="230"/>
      <c r="C65" s="230"/>
      <c r="D65" s="230"/>
      <c r="E65" s="230"/>
      <c r="F65" s="230"/>
      <c r="G65" s="230"/>
      <c r="H65" s="230"/>
      <c r="I65" s="230"/>
      <c r="J65" s="230"/>
      <c r="K65" s="242"/>
    </row>
    <row r="66" spans="1:11" ht="63" customHeight="1">
      <c r="A66" s="231" t="s">
        <v>231</v>
      </c>
      <c r="B66" s="232"/>
      <c r="C66" s="232"/>
      <c r="D66" s="243"/>
      <c r="E66" s="120">
        <f>SUM(E2:E64)</f>
        <v>0</v>
      </c>
      <c r="F66" s="123" t="s">
        <v>219</v>
      </c>
      <c r="G66" s="124" t="e">
        <f ca="1">SUM(G2:G64)</f>
        <v>#N/A</v>
      </c>
      <c r="H66" s="123" t="s">
        <v>232</v>
      </c>
      <c r="I66" s="124" t="e">
        <f ca="1">SUM(I2:I64)</f>
        <v>#N/A</v>
      </c>
      <c r="J66" s="125" t="s">
        <v>233</v>
      </c>
      <c r="K66" s="126" t="e">
        <f ca="1">I66/K68</f>
        <v>#N/A</v>
      </c>
    </row>
    <row r="67" spans="1:11" ht="6" customHeight="1">
      <c r="A67" s="239"/>
      <c r="B67" s="240"/>
      <c r="C67" s="240"/>
      <c r="D67" s="240"/>
      <c r="E67" s="240"/>
      <c r="F67" s="240"/>
      <c r="G67" s="240"/>
      <c r="H67" s="240"/>
      <c r="I67" s="240"/>
      <c r="J67" s="240"/>
      <c r="K67" s="241"/>
    </row>
    <row r="68" spans="1:11" ht="26.45" customHeight="1">
      <c r="A68" s="244" t="s">
        <v>234</v>
      </c>
      <c r="B68" s="245"/>
      <c r="C68" s="245"/>
      <c r="D68" s="245"/>
      <c r="E68" s="245"/>
      <c r="F68" s="245"/>
      <c r="G68" s="245"/>
      <c r="H68" s="245"/>
      <c r="I68" s="245"/>
      <c r="J68" s="246"/>
      <c r="K68" s="94">
        <f>SUM(K2:K64)</f>
        <v>0</v>
      </c>
    </row>
    <row r="69" spans="1:11" ht="6" customHeight="1">
      <c r="A69" s="229"/>
      <c r="B69" s="230"/>
      <c r="C69" s="230"/>
      <c r="D69" s="230"/>
      <c r="E69" s="230"/>
      <c r="F69" s="230"/>
      <c r="G69" s="230"/>
      <c r="H69" s="230"/>
      <c r="I69" s="230"/>
      <c r="J69" s="230"/>
      <c r="K69" s="242"/>
    </row>
  </sheetData>
  <mergeCells count="5">
    <mergeCell ref="A67:K67"/>
    <mergeCell ref="A65:K65"/>
    <mergeCell ref="A69:K69"/>
    <mergeCell ref="A66:D66"/>
    <mergeCell ref="A68:J68"/>
  </mergeCells>
  <pageMargins left="0.51180555555555596" right="0.51180555555555596" top="0.78749999999999998" bottom="0.78749999999999998" header="0.511811023622047" footer="0.511811023622047"/>
  <pageSetup paperSize="9" scale="4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Scheila Janaina Hunemeier</cp:lastModifiedBy>
  <cp:revision>2</cp:revision>
  <dcterms:created xsi:type="dcterms:W3CDTF">2019-04-12T20:03:09Z</dcterms:created>
  <dcterms:modified xsi:type="dcterms:W3CDTF">2026-02-11T19:42:28Z</dcterms:modified>
  <cp:category/>
  <cp:contentStatus/>
</cp:coreProperties>
</file>